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810"/>
  <workbookPr/>
  <mc:AlternateContent xmlns:mc="http://schemas.openxmlformats.org/markup-compatibility/2006">
    <mc:Choice Requires="x15">
      <x15ac:absPath xmlns:x15ac="http://schemas.microsoft.com/office/spreadsheetml/2010/11/ac" url="/Users/djite/Desktop/CEA SAMEF/DOSSIERS ACE IMPACT/PTBA ET PPM CEA IMPACT_SAMEF/PTBA CEA SAMEF/PTBA 2022/"/>
    </mc:Choice>
  </mc:AlternateContent>
  <bookViews>
    <workbookView xWindow="0" yWindow="460" windowWidth="28800" windowHeight="16500"/>
  </bookViews>
  <sheets>
    <sheet name="PTBA 2022" sheetId="1" r:id="rId1"/>
    <sheet name="Récap PTBA 2022" sheetId="7" r:id="rId2"/>
    <sheet name="Ressources PTBA 2022" sheetId="6" r:id="rId3"/>
    <sheet name="Répartition Financement" sheetId="5"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3" i="6" l="1"/>
  <c r="B25" i="6"/>
  <c r="B24" i="6"/>
  <c r="B26" i="6"/>
  <c r="B27" i="6"/>
  <c r="B28" i="6"/>
  <c r="B29" i="6"/>
  <c r="B30" i="6"/>
  <c r="B31" i="6"/>
  <c r="B32" i="6"/>
  <c r="B36" i="6"/>
  <c r="N58" i="1"/>
  <c r="D39" i="7"/>
  <c r="E39" i="7"/>
  <c r="N62" i="1"/>
  <c r="D40" i="7"/>
  <c r="E40" i="7"/>
  <c r="N72" i="1"/>
  <c r="D41" i="7"/>
  <c r="E41" i="7"/>
  <c r="N76" i="1"/>
  <c r="D42" i="7"/>
  <c r="E42" i="7"/>
  <c r="N79" i="1"/>
  <c r="D43" i="7"/>
  <c r="E43" i="7"/>
  <c r="E44" i="7"/>
  <c r="N50" i="1"/>
  <c r="D33" i="7"/>
  <c r="E33" i="7"/>
  <c r="E35" i="7"/>
  <c r="N42" i="1"/>
  <c r="D28" i="7"/>
  <c r="E28" i="7"/>
  <c r="E30" i="7"/>
  <c r="N30" i="1"/>
  <c r="D20" i="7"/>
  <c r="E20" i="7"/>
  <c r="N33" i="1"/>
  <c r="D21" i="7"/>
  <c r="E21" i="7"/>
  <c r="N36" i="1"/>
  <c r="D22" i="7"/>
  <c r="E22" i="7"/>
  <c r="E24" i="7"/>
  <c r="N10" i="1"/>
  <c r="D12" i="7"/>
  <c r="E12" i="7"/>
  <c r="N17" i="1"/>
  <c r="D13" i="7"/>
  <c r="E13" i="7"/>
  <c r="N22" i="1"/>
  <c r="D14" i="7"/>
  <c r="E14" i="7"/>
  <c r="E16" i="7"/>
  <c r="E47" i="7"/>
  <c r="F2" i="5"/>
  <c r="F3" i="5"/>
  <c r="F4" i="5"/>
  <c r="F5" i="5"/>
  <c r="F6" i="5"/>
  <c r="F7" i="5"/>
  <c r="B16" i="6"/>
  <c r="B13" i="6"/>
  <c r="B14" i="6"/>
  <c r="B15" i="6"/>
  <c r="B17" i="6"/>
  <c r="C17" i="6"/>
  <c r="C33" i="6"/>
  <c r="C34" i="6"/>
  <c r="C35" i="6"/>
  <c r="C20" i="6"/>
  <c r="C21" i="6"/>
  <c r="C22" i="6"/>
  <c r="C23" i="6"/>
  <c r="C24" i="6"/>
  <c r="C25" i="6"/>
  <c r="C26" i="6"/>
  <c r="C27" i="6"/>
  <c r="C28" i="6"/>
  <c r="C29" i="6"/>
  <c r="C30" i="6"/>
  <c r="C31" i="6"/>
  <c r="C32" i="6"/>
  <c r="C19" i="6"/>
  <c r="N53" i="1"/>
  <c r="D34" i="7"/>
  <c r="D35" i="7"/>
  <c r="E34" i="7"/>
  <c r="N56" i="1"/>
  <c r="N82" i="1"/>
  <c r="N48" i="1"/>
  <c r="N40" i="1"/>
  <c r="N28" i="1"/>
  <c r="N83" i="1"/>
  <c r="D44" i="7"/>
  <c r="D30" i="7"/>
  <c r="D24" i="7"/>
  <c r="D16" i="7"/>
  <c r="D47" i="7"/>
  <c r="C15" i="6"/>
  <c r="C14" i="6"/>
  <c r="C13" i="6"/>
  <c r="C12" i="6"/>
  <c r="C11" i="6"/>
  <c r="C36" i="6"/>
  <c r="C16" i="6"/>
  <c r="P79" i="1"/>
  <c r="O79" i="1"/>
  <c r="E5" i="5"/>
  <c r="G5" i="5"/>
  <c r="E2" i="5"/>
  <c r="G2" i="5"/>
  <c r="E3" i="5"/>
  <c r="G3" i="5"/>
  <c r="E4" i="5"/>
  <c r="G4" i="5"/>
  <c r="E6" i="5"/>
  <c r="G6" i="5"/>
  <c r="G7" i="5"/>
  <c r="E7" i="5"/>
  <c r="D7" i="5"/>
  <c r="C7" i="5"/>
  <c r="P68" i="1"/>
  <c r="P62" i="1"/>
  <c r="O76" i="1"/>
  <c r="O72" i="1"/>
  <c r="O62" i="1"/>
  <c r="O58" i="1"/>
  <c r="O53" i="1"/>
  <c r="O50" i="1"/>
  <c r="O42" i="1"/>
  <c r="O48" i="1"/>
  <c r="O36" i="1"/>
  <c r="O33" i="1"/>
  <c r="O30" i="1"/>
  <c r="O22" i="1"/>
  <c r="O17" i="1"/>
  <c r="O10" i="1"/>
  <c r="P53" i="1"/>
  <c r="P50" i="1"/>
  <c r="P10" i="1"/>
  <c r="P17" i="1"/>
  <c r="P22" i="1"/>
  <c r="P30" i="1"/>
  <c r="P33" i="1"/>
  <c r="P36" i="1"/>
  <c r="P42" i="1"/>
  <c r="P48" i="1"/>
  <c r="P58" i="1"/>
  <c r="P76" i="1"/>
  <c r="P72" i="1"/>
  <c r="P40" i="1"/>
  <c r="P56" i="1"/>
  <c r="O28" i="1"/>
  <c r="O56" i="1"/>
  <c r="P82" i="1"/>
  <c r="P28" i="1"/>
  <c r="O40" i="1"/>
  <c r="O82" i="1"/>
  <c r="P83" i="1"/>
  <c r="O83" i="1"/>
</calcChain>
</file>

<file path=xl/sharedStrings.xml><?xml version="1.0" encoding="utf-8"?>
<sst xmlns="http://schemas.openxmlformats.org/spreadsheetml/2006/main" count="441" uniqueCount="293">
  <si>
    <t>Nom du centre: CEA-SAMEF(Centre d'Excellence Africain pour la Santé de la Mère et de l'Enfant)</t>
  </si>
  <si>
    <t>Institution: Université Cheikh Anata Diop de Dakar(UCAD)</t>
  </si>
  <si>
    <t>Dans les délais prévus</t>
  </si>
  <si>
    <t>Pays: Sénégal</t>
  </si>
  <si>
    <t>Leader du centre: Pr. Ousmane Ndiaye</t>
  </si>
  <si>
    <t>En retard sur le programme</t>
  </si>
  <si>
    <t>Activités du plan de travail</t>
  </si>
  <si>
    <t>Description</t>
  </si>
  <si>
    <t>2021 Y2Q1</t>
  </si>
  <si>
    <t>2021 Y2Q2</t>
  </si>
  <si>
    <t>Budget estimé (€)</t>
  </si>
  <si>
    <t>Estimation des recettes(€)</t>
  </si>
  <si>
    <t>Contribution du partenaire (€)</t>
  </si>
  <si>
    <t>Jan</t>
  </si>
  <si>
    <t>Feb</t>
  </si>
  <si>
    <t>Mar</t>
  </si>
  <si>
    <t>Avr</t>
  </si>
  <si>
    <t>Mai</t>
  </si>
  <si>
    <t>Jui</t>
  </si>
  <si>
    <t>Action 1: Formation et apprentissage / Action du DLI</t>
  </si>
  <si>
    <t>Sous-action 1a: Développement de l’enseignement par le numérique) : téléenseignement ; Télémédecine ; Télé-expertise ; visioconférence, par la simulation</t>
  </si>
  <si>
    <t xml:space="preserve">Activité 1: Concevoir une plateforme virtuelle de formation des spécialistes et définition des modalités d’utilisation </t>
  </si>
  <si>
    <t>Conception plateforme régionale de formation des spécialistes de la santé(Programmes Harmonisés de l'OOAS: domaines pédiatrie, obstétrique et santé publique), en partenariat avec le CEA-MITIC et autres acteurs</t>
  </si>
  <si>
    <t>X</t>
  </si>
  <si>
    <t xml:space="preserve">Activité 2: Mettre en place un système de tutorat de proximité ou du cyber tutorat en utilisant  les espaces numériques ouverts (ENO) </t>
  </si>
  <si>
    <t>Former et motiver les tuteurs / atelier de cadrage</t>
  </si>
  <si>
    <t>Activité 3: Organiser des ateliers de conception de ressources numériques pour alimenter les plateformes de formations paramédicales et des spécialistes sur la santé de la mère et de l'enfant y compris la nutrition</t>
  </si>
  <si>
    <t>Organiser un atelier régional avec la participation des responsables pédagogiques des universités partenaires pour la production de cours en ligne</t>
  </si>
  <si>
    <t xml:space="preserve">Activité 4: Former les formateurs des écoles de formation paramédicale et des DES sur la simulation sur modèle anatomique </t>
  </si>
  <si>
    <t>Former les enseignants des écoles de formation paramédicales pour les permettre d'inclure la simulation dans leur approches pédagogiques, dans le domaine de la santé de la mère et de l'enfant</t>
  </si>
  <si>
    <t>Activité 5: Elaborer et valider de nouvelles maquettes pédagogiques en Master et PhD dans les domaines de la santé de la mère et de l'enfant</t>
  </si>
  <si>
    <t>Sous-Action 1b: Appui au déroulement des formations: DES-PED, DES-GYN, DES-SNP, PHD et MASTERS</t>
  </si>
  <si>
    <t>Activité 2: Attribution de Kits pédagogiques aux étudiants jugés excellents dans le cadre des formation de DES, Master et PhD</t>
  </si>
  <si>
    <t xml:space="preserve">Il s'agit de subvention les inscriptions pédagogiques des étudiants </t>
  </si>
  <si>
    <t>Activité 3: Appuyer les stages des étudiants dans les districts sanitaires (déplacement, alimentation)</t>
  </si>
  <si>
    <t>Il s'agit de subventionner la prise en charge des séjours des étudiants en stage dans les structures de santé périphériques</t>
  </si>
  <si>
    <t>Activité 2: Accréditation des DES GYN, Ped et SNP par le collège royal</t>
  </si>
  <si>
    <t>Activité 3: Atelier de partage du référentiel et procédures du CRMCC avec la faculté de Médecine de l'UCAD</t>
  </si>
  <si>
    <t>Activité 4: Appuyer la mobilité entrante et sortante des enseignants entre les universités partenaires</t>
  </si>
  <si>
    <t>Appuyer l'université Gamal Abdel Nasser pour la finalisation des soutenances de mémoires de spécialités et apporter un appui pédagogique et autres universités</t>
  </si>
  <si>
    <t>Activité 5: Appuyer l'impact institutionnel</t>
  </si>
  <si>
    <t xml:space="preserve">Total Action 1: Formation et apprentissage </t>
  </si>
  <si>
    <t>Action 2: Recherche \Action du DLI</t>
  </si>
  <si>
    <t xml:space="preserve">Sous-Action 2a: Mise  en place des stratégies nouvelles OneHealth Mère/Enfant, en collaboration avec des partenaires </t>
  </si>
  <si>
    <t>Activité 1: Organiser un atelier pour définir les axes de collaboration dans le cadre du OneHealth avec les partenaires stratégiques(vétérinaires, médecins, environnementalistes,...)</t>
  </si>
  <si>
    <t>Prise en charge des frais d'organisation de l'atelier</t>
  </si>
  <si>
    <t>Activité 2: Elaborer et financer des projets de recherche opérationnelle dans le cadre du Onehealth</t>
  </si>
  <si>
    <t>Sous-Action 2b: Production d'ouvrages de référence dans les domaines de la santé de la mère, de l’enfant et de la nutrition destinés aux étudiants</t>
  </si>
  <si>
    <t>Activité 1: Elaborer et publier des documents de référence dans les domaines de la santé de la mère, de l'enfant et la nutrition urgences pédiatriques, obstétricales et nutrition)</t>
  </si>
  <si>
    <t xml:space="preserve">Elaboaration de protocles de soins harmonisés dans le domaine de l'obstétrique, de la pédiatrie,... </t>
  </si>
  <si>
    <t>Activité 2: Produire des supports  de formation dans le cadre de la vente d'expertise (manuel du formateur, cahier du participant)</t>
  </si>
  <si>
    <t>Sous-Action 2c: Accompagnement des projets de recherche</t>
  </si>
  <si>
    <t>Activité 2: Subventionner les projets de recherche et les publications scientifiques effectuées par les chercheurs et au nom du centre</t>
  </si>
  <si>
    <t>Activité 3: Etablir la base de donnée des travaux de recherche du centre et la diffuser</t>
  </si>
  <si>
    <t xml:space="preserve">Il s'agit de la prise en charge des frais liés à la mise à jour la base de données des projets de recherche et publications financés par le CEA-SAMEF </t>
  </si>
  <si>
    <t>Total Action 2: Recherche</t>
  </si>
  <si>
    <t>Action 3: Generation de revenus /Action du DLI</t>
  </si>
  <si>
    <t>Sous-Action 3a: Mettre en œuvre des stratégies de génération de revenus</t>
  </si>
  <si>
    <t xml:space="preserve">Activité 1: Etablir des conventions avec les collectivités locales, Districts Sanitaires et ONG </t>
  </si>
  <si>
    <t>Les conventions sont destinées à renforcer les compétences des agents de santé dans le cadre des formations payantes de courte duréee</t>
  </si>
  <si>
    <t>Activité 2: Organiser des formations de courte durée</t>
  </si>
  <si>
    <t>Organisation formations payantes de courte durée en s'appuyant sur la simulation pour les praticiens et des étudiants des écoles de santé médicales et para-médicale</t>
  </si>
  <si>
    <t xml:space="preserve">Activité 3: Etablir des conventions avec les universités sous- régionales </t>
  </si>
  <si>
    <t xml:space="preserve">Activité 4: Etablir des conventions avec les Ministères de la santé de la sous-région </t>
  </si>
  <si>
    <t>Activité 5: Soummisionner aux appels d'offre dans le domaine de la santé de la mère et de l'enfant</t>
  </si>
  <si>
    <t>Prise en charge des frais lié à la participation du CEA-SAMEF aux Appels d'Offres</t>
  </si>
  <si>
    <t>x</t>
  </si>
  <si>
    <t>Total Action 3: Generation de revenus</t>
  </si>
  <si>
    <t>Action 4: Service à la communauté/ Partenariat \Action du DLI</t>
  </si>
  <si>
    <t>Sous-Action 4a: Mettre en place un réseau mère-enfant au sein des districts sanitaires en impliquant les agents de santé communautaires et les Bajenou Gox</t>
  </si>
  <si>
    <t>Activité 1: Effectuer des services au niveau des communautés de base</t>
  </si>
  <si>
    <t>mener des activités de sensiblisation, de dépistage, d'éducations niutritionnelles en s'appuyant sur les Régions Médicales et Districts Sanitaires, ...</t>
  </si>
  <si>
    <t>Activité 2: Participer à l'animation des réseaux de santé de la mère et de l'enfant</t>
  </si>
  <si>
    <t>Appuyer les formation dans le réseau de périnatalité porté par le CEA-SAMEF au niveau national</t>
  </si>
  <si>
    <t>Sous-Action 4b: Mettre en place un dispositif pour  contribuer à la conduite du changement liée à la santé de la Mère et de l'enfant</t>
  </si>
  <si>
    <t>Activité 1: Effectuer des compagnes de sensibilisation au sein des communautés avec diffusion et formation sur des techniques innovantes</t>
  </si>
  <si>
    <t>Activité 2: Effectuer des consultations dans les milieux ruraux et péri-urbains en utilisant le bus médicalisé</t>
  </si>
  <si>
    <t>Total Action 4: Service à la communauté/
Partenariat</t>
  </si>
  <si>
    <t>Action 5: Gouvernance \Action du DLI</t>
  </si>
  <si>
    <t>Sous-Action 5a: Prendre en charge le personnel</t>
  </si>
  <si>
    <t xml:space="preserve">Activité 1: Frais de personnel </t>
  </si>
  <si>
    <t>Il s'agit du salaire du personnel du contractuel du CEA</t>
  </si>
  <si>
    <t>Activité 2: Autres frais de personnel</t>
  </si>
  <si>
    <t>Il s'agit des indemnités des différentes prestations de service du personnel d'appui du comité d'exécution</t>
  </si>
  <si>
    <t>Il s'agit des frais pour le renforcement des capacité du personnel du CEA et de ses collaborateurs clés</t>
  </si>
  <si>
    <t>Sous-Action 5b: Frais de fonctionnement</t>
  </si>
  <si>
    <t>Activité 1: Service et frais de maintenance</t>
  </si>
  <si>
    <t>Il s'agit de la maintenance des éuipements du CEA</t>
  </si>
  <si>
    <t>Activité 2:  Fournitures de bureau</t>
  </si>
  <si>
    <t>Activité 3:  Frais de fonctionnement du véhicule</t>
  </si>
  <si>
    <t>Il s'agit du carburant, de la maintenance des véhicules,...</t>
  </si>
  <si>
    <t>Activité 4: Télécommunication</t>
  </si>
  <si>
    <t>Frais de téléphone et d'internet</t>
  </si>
  <si>
    <t>Activité 5:  Organisation conférences et journées</t>
  </si>
  <si>
    <t>Activité 6: Participer activement à l’organisation de rencontres scientifiques</t>
  </si>
  <si>
    <t>Il s'agit de la participation de l'équipe du Projet aux congrès et conférences mais aussi aux différentes rencontres internationales des CEA</t>
  </si>
  <si>
    <t xml:space="preserve">Activité 7: Organiser les réunions des différents  comités du centre </t>
  </si>
  <si>
    <t>Il s'agit des frais liés à l'aganisation des réunions des différentes instances du CEA</t>
  </si>
  <si>
    <t>Activité 8: Communication du CEA-SAMEF(Gestion site web, création journal, etc.)</t>
  </si>
  <si>
    <t>Il s'agit des frais pour la gestion du site web du CEA, pour la création d'un journal,etc.</t>
  </si>
  <si>
    <t>Activité 9:Autres frais de fonctionnement</t>
  </si>
  <si>
    <t>Sous-Action 5c: Investissements</t>
  </si>
  <si>
    <t xml:space="preserve">Activité 1: Acquisition logiciels de gestion(Trompro, Gestion Projets, …) </t>
  </si>
  <si>
    <t>Activité 2: Aménagements bureau</t>
  </si>
  <si>
    <t>Activité 3: Equipements de bureau</t>
  </si>
  <si>
    <t>Il s'agit de l'acquisition du matériel médical destiné au centre de simulation</t>
  </si>
  <si>
    <t>Sous-Action 5d: Audit et Suivi Evaluation</t>
  </si>
  <si>
    <t>Activité 1: Etudes, suivi-évaluations(manuel de procédures, missions de suivi évaluation, etc.)</t>
  </si>
  <si>
    <t>Activité 2: Audit</t>
  </si>
  <si>
    <t>Total Action 5: Gouvernance</t>
  </si>
  <si>
    <t>Total Général</t>
  </si>
  <si>
    <t>Code</t>
  </si>
  <si>
    <t>1A</t>
  </si>
  <si>
    <t>1A01</t>
  </si>
  <si>
    <t>1A0110</t>
  </si>
  <si>
    <t>1A0120</t>
  </si>
  <si>
    <t>1A0130</t>
  </si>
  <si>
    <t>1A0140</t>
  </si>
  <si>
    <t>1A0150</t>
  </si>
  <si>
    <t>1A02</t>
  </si>
  <si>
    <t>1A0210</t>
  </si>
  <si>
    <t>1A0220</t>
  </si>
  <si>
    <t>1A0230</t>
  </si>
  <si>
    <t>1A03</t>
  </si>
  <si>
    <t>1A0310</t>
  </si>
  <si>
    <t>1A0320</t>
  </si>
  <si>
    <t>1A0330</t>
  </si>
  <si>
    <t>1A0340</t>
  </si>
  <si>
    <t>1A0350</t>
  </si>
  <si>
    <t>1B</t>
  </si>
  <si>
    <t>1B01</t>
  </si>
  <si>
    <t>1B0110</t>
  </si>
  <si>
    <t>1B0120</t>
  </si>
  <si>
    <t>1B02</t>
  </si>
  <si>
    <t>1B0210</t>
  </si>
  <si>
    <t>1B0220</t>
  </si>
  <si>
    <t>1B03</t>
  </si>
  <si>
    <t>1B0310</t>
  </si>
  <si>
    <t>1B0320</t>
  </si>
  <si>
    <t>1B0330</t>
  </si>
  <si>
    <t>1C</t>
  </si>
  <si>
    <t>1C01</t>
  </si>
  <si>
    <t>1C0110</t>
  </si>
  <si>
    <t>1C0120</t>
  </si>
  <si>
    <t>1C0130</t>
  </si>
  <si>
    <t>1C0140</t>
  </si>
  <si>
    <t>1C0150</t>
  </si>
  <si>
    <t>1D</t>
  </si>
  <si>
    <t>1D01</t>
  </si>
  <si>
    <t>1D0110</t>
  </si>
  <si>
    <t>1D0120</t>
  </si>
  <si>
    <t>1D02</t>
  </si>
  <si>
    <t>1D0210</t>
  </si>
  <si>
    <t>1D0220</t>
  </si>
  <si>
    <t>1E</t>
  </si>
  <si>
    <t>1E0310</t>
  </si>
  <si>
    <t>1E0320</t>
  </si>
  <si>
    <t>1E0330</t>
  </si>
  <si>
    <t>1E0410</t>
  </si>
  <si>
    <t>1E0420</t>
  </si>
  <si>
    <t>1E0260</t>
  </si>
  <si>
    <t>1E0120</t>
  </si>
  <si>
    <t>1E0130</t>
  </si>
  <si>
    <t>1E0210</t>
  </si>
  <si>
    <t>1E0220</t>
  </si>
  <si>
    <t>1E0230</t>
  </si>
  <si>
    <t>1E0240</t>
  </si>
  <si>
    <t>1E0250</t>
  </si>
  <si>
    <t>1E0270</t>
  </si>
  <si>
    <t>1E0280</t>
  </si>
  <si>
    <t>1E0290</t>
  </si>
  <si>
    <t>1E03</t>
  </si>
  <si>
    <t>1E04</t>
  </si>
  <si>
    <t>1E02</t>
  </si>
  <si>
    <t>1E01</t>
  </si>
  <si>
    <t xml:space="preserve"> </t>
  </si>
  <si>
    <t>Activité 3: Renforcement de capacités du personnel</t>
  </si>
  <si>
    <t xml:space="preserve">Il s'agit de mettre en ouevre des stratégies de sensibilisation des communautés sur des domaines de santé sangté maternelle et infatile qui leurs sont spécifiques et qui sont hautemùent prioritaires dans leur environnement en nous appuyant sur les experts du centre, les mouens tels que le bus médicalisé mais également en collaboration avec les populations et les collectivités territoriales </t>
  </si>
  <si>
    <t>Les campagnes  de sensibilisation sont couplés avec des activités de soins et de dépistage (servant de recherche opérationnelle)</t>
  </si>
  <si>
    <t>Ce sont les moyens bureautiques nécessaires pour les activités (papiers, stylo, cartouches d'imprimante….)</t>
  </si>
  <si>
    <t>Il s'agit de l'appui à l'organistion des rencontres scientifiques au niveau nationale et/ou de journées d'information sur les offres du centre ou de partage des résultats de recherche du centre</t>
  </si>
  <si>
    <t>Il s'agit de fonds prévus pour des dépenses imprévues non pris en compte dans les activités prévus dans le budget</t>
  </si>
  <si>
    <t>Il s'agit de l'activité de suivi-évaluation des activités coorélées à l'attente des résultats mais également au respect des procédures telles que décrites dans le manuel des opérations</t>
  </si>
  <si>
    <t>Il s'agit de l'audit externe et de l'audit interne pour attester de la transparence dans la gestion des fonds  mobilisés par le centre</t>
  </si>
  <si>
    <t>Il s'agit d'organiser des ateliers pour renforcer les compétences des chercheurs pour la recherche de fonds à travers l'élaboration de bons projets de recherche et de propositions de demandes de finacement</t>
  </si>
  <si>
    <t>Les experts du centre vont orgnaiser des atelier d'élaboration et de validation de supports pédagogiques destinées aux étudiants de formation initiale, des masters et des DES. Ce qui permettra d'harmoniser les messages pédagogiques</t>
  </si>
  <si>
    <t>Le centre va porter au niveau de l'université le processus d'accréditation des formations de DES  et accompagner les équipes pédagogiques dans ce processus sous le leadership de la celliule Interne d'assurance qualité de l'UCAD et de la Faculté de Médecine</t>
  </si>
  <si>
    <t>Il s'agit d'un atelier de mise à niveau des responsables de la faculté de Médecine et les coordonnateurs de formation de DES sur le référentiel. D'accréditation du collège royal qui a été adapté avec les experts du CRMCC</t>
  </si>
  <si>
    <t>Des rencontres  d'élaboration et de validation de nouvelles maquettes pédagogiques seront orgnaisées avec l'appui technique des experts du CEA-SAMEF</t>
  </si>
  <si>
    <t xml:space="preserve">Il s'agit de recencer tous les projets dans le domaine du "one health" ou "une seule santé", de les prioriser et de les financer en tenant des possibilités budgétaires du centre </t>
  </si>
  <si>
    <t>Il s'agit de l'aménagement complémentaire du centre de simulation médicale et l'acquisition et l'installation des mannequins</t>
  </si>
  <si>
    <t>Partenaire (15,29%)</t>
  </si>
  <si>
    <t>Activité 6 : Appuyer la formation des professionnels de la santé de la mère et de l’enfant sur la télémédecine</t>
  </si>
  <si>
    <t>1A0160</t>
  </si>
  <si>
    <t>Il s'agit de la prise en charge des frais liés à l'auto-évaluation et accréditation nationale des masters par l'ANAQ-SUP et de l'Organisation de l’atelier de la visite externe pour l’accréditation nationale des diplômes de master  (ANAQ-Sup)</t>
  </si>
  <si>
    <t>Activité 1: Organiser des ateliers de méthodologie de la recherche et de grantt writing</t>
  </si>
  <si>
    <r>
      <t xml:space="preserve">Il s'agit d'identifier les pistes et domaines de coopération avec les universiéts sous-régionales et d'établir </t>
    </r>
    <r>
      <rPr>
        <sz val="8"/>
        <color rgb="FF002060"/>
        <rFont val="Calibri (Corps)"/>
      </rPr>
      <t xml:space="preserve"> </t>
    </r>
    <r>
      <rPr>
        <sz val="8"/>
        <color rgb="FFC00000"/>
        <rFont val="Calibri (Corps)"/>
      </rPr>
      <t>des conventions pour les formations de courte durée avec les universités privées et les université sous- régionales</t>
    </r>
  </si>
  <si>
    <r>
      <t xml:space="preserve">Il s'agit d'établir </t>
    </r>
    <r>
      <rPr>
        <sz val="8"/>
        <color rgb="FFC00000"/>
        <rFont val="Calibri (Corps)"/>
      </rPr>
      <t xml:space="preserve"> des conventions avec les Ministères de la santé du Sénégal et de la sous-région pour assurer les formations de courte durée axée sur les compétences</t>
    </r>
  </si>
  <si>
    <r>
      <t xml:space="preserve">L'atteinte de l'indicateur d'impact institutionnel (DLI7) se fera  par : </t>
    </r>
    <r>
      <rPr>
        <sz val="8"/>
        <color rgb="FFC00000"/>
        <rFont val="Calibri (Corps)"/>
      </rPr>
      <t>Organisation atelier de partage du référentiel d’accréditation par le comité de pilotage Organisation de l’atelier d’auto-évaluation institutionnelle (Référentiel HCERES), Organisation de la visite externe de l’HCERES pour l’accréditation institutionnelle</t>
    </r>
  </si>
  <si>
    <t xml:space="preserve">Sous-Action 1c: Accréditation institutionnelle et des formations </t>
  </si>
  <si>
    <r>
      <t xml:space="preserve">Financer des projets de recherche structurants et innovants </t>
    </r>
    <r>
      <rPr>
        <sz val="8"/>
        <color rgb="FFC00000"/>
        <rFont val="Calibri (Corps)"/>
      </rPr>
      <t>(supports digitaux pour améliorer la prise en charge des patients en zone défavorisées ; supports mobiles de télémédecine, téléconseil, téléexpertise..); des projets de recherche sur la nutrition de la femme et de l'enfant</t>
    </r>
  </si>
  <si>
    <t>Plan d’action 1: Formation et apprentissage</t>
  </si>
  <si>
    <t>Plan d’action 2: Recherche</t>
  </si>
  <si>
    <t>Plan d'action 3: Generation de revenus</t>
  </si>
  <si>
    <t>Plan d'action 4: Service à la communauté/Partenariat</t>
  </si>
  <si>
    <t>Plan d'action 5: Gouvernance</t>
  </si>
  <si>
    <t>SAMEF</t>
  </si>
  <si>
    <t>Répartition</t>
  </si>
  <si>
    <t>Dépense jusqu'en 2021</t>
  </si>
  <si>
    <t>Reliquat</t>
  </si>
  <si>
    <t>Activité 1: Appuyer l'organisation des séminaires de formation dans le cadre des diplomes du centre  et institutions partenaires</t>
  </si>
  <si>
    <t>Activité 1: Auto-evaluation des masters</t>
  </si>
  <si>
    <t>Sous-Action 5e: Communication</t>
  </si>
  <si>
    <t>Activité 1: Kakémono digital</t>
  </si>
  <si>
    <t>Activité 2: Supports de communication</t>
  </si>
  <si>
    <t>Plan de travail annuel du 01 Janvier au 31 Décembre 2022</t>
  </si>
  <si>
    <t>Nom du centre: CEA-AGRISAN (Agriculture pour la Sécurité Alimentaire et Nutritionnelle)</t>
  </si>
  <si>
    <t>Institution: Université Cheikh anta Diop</t>
  </si>
  <si>
    <t>Pays: SENEGAL</t>
  </si>
  <si>
    <t>Leader du centre: Prof Samba Ndao SYLLA</t>
  </si>
  <si>
    <t>Plan de travail annuel (01 janvier-31 Décembre 2022)</t>
  </si>
  <si>
    <t xml:space="preserve">Situation financiere actuelle et Prévisions  </t>
  </si>
  <si>
    <t>Désignation</t>
  </si>
  <si>
    <t>Montant en FCFA</t>
  </si>
  <si>
    <t>Total fonds reçus: recettes totales</t>
  </si>
  <si>
    <t>Total dépenses du Projet: total dépenses effectuées</t>
  </si>
  <si>
    <t xml:space="preserve">Solde actuel disponible dans les comptes du Projet  </t>
  </si>
  <si>
    <t xml:space="preserve">Total fonds disponible à court terme </t>
  </si>
  <si>
    <t>Budget global PTBA 2022</t>
  </si>
  <si>
    <t>Reliquat des fonds à rechercher pour le complement du PTBA 2022</t>
  </si>
  <si>
    <t>Resultats correspondant (DLR) pour compléter le PTBA 2022</t>
  </si>
  <si>
    <t>RLD1.1:Préparation de Base</t>
  </si>
  <si>
    <t>RLD1.2: Préparation complète</t>
  </si>
  <si>
    <t>RLD2.1:Évaluation externe indépendante progression vers l'impact</t>
  </si>
  <si>
    <t xml:space="preserve">RLD2.2:Évaluation externe indépendante du développement de l'impact </t>
  </si>
  <si>
    <t>RLD3.1: Nouveaux étudiants doctorants éligibles</t>
  </si>
  <si>
    <t>RLD3.2: Nouveaux étudiants nationaux de Master éligibles</t>
  </si>
  <si>
    <t xml:space="preserve">RLD3.3: Nouveaux étudiants nationaux en formation de courte durée éligibles </t>
  </si>
  <si>
    <t>RLD4.2: Publications de recherche</t>
  </si>
  <si>
    <t>RLD5.1: Génération de revenus</t>
  </si>
  <si>
    <t>RLD5.2:Nombre d'étudiants ayant effectué un stage d'au moins un mois ou un personnel ayant effectué un stage</t>
  </si>
  <si>
    <t>RLD6.1:Rapports fiduciaires en temps opportun</t>
  </si>
  <si>
    <t>RLD6.2: Unité d'audit interne opérationnel</t>
  </si>
  <si>
    <t>RLD6.3: Transparence Web sur les rapports fiduciaires</t>
  </si>
  <si>
    <t xml:space="preserve">RLD6.4: Qualité de la planification de l’approvisionnement </t>
  </si>
  <si>
    <t>RLD7.3: Accréditation institutionnelle</t>
  </si>
  <si>
    <t>RLD7.4: L'Université d'accueil CEA participe au PASET</t>
  </si>
  <si>
    <t>RLD7.5: Impact institutionnelle</t>
  </si>
  <si>
    <t>Montant en €</t>
  </si>
  <si>
    <t>Remboursement en cours (deja validés au 27.10.2021: 16 375 € )</t>
  </si>
  <si>
    <t>RECAPITULATIF DES DEPENSES DE 2022</t>
  </si>
  <si>
    <t>Action 1</t>
  </si>
  <si>
    <t>Total</t>
  </si>
  <si>
    <t>Action 2</t>
  </si>
  <si>
    <t>RECHERCHE</t>
  </si>
  <si>
    <t>Action 3</t>
  </si>
  <si>
    <t>GOURVERNANCE</t>
  </si>
  <si>
    <t xml:space="preserve">Sous-Action 4b: </t>
  </si>
  <si>
    <t>Tottal Général</t>
  </si>
  <si>
    <t>FORMATION ET APPRENTISSAGE</t>
  </si>
  <si>
    <t xml:space="preserve">Sous-action 1a: </t>
  </si>
  <si>
    <t>Développement de l’enseignement par le numérique) : téléenseignement ; Télémédecine ; Télé-expertise ; visioconférence, par la simulation</t>
  </si>
  <si>
    <t>Sous-Action 1b</t>
  </si>
  <si>
    <t>Appui au déroulement des formations: DES-PED, DES-GYN, DES-SNP, PHD et MASTERS</t>
  </si>
  <si>
    <t>Sous-Action 1c:</t>
  </si>
  <si>
    <t xml:space="preserve">Accréditation institutionnelle et des formations </t>
  </si>
  <si>
    <t>Sous-Action 2a:</t>
  </si>
  <si>
    <t xml:space="preserve">Mise  en place des stratégies nouvelles OneHealth Mère/Enfant, en collaboration avec des partenaires </t>
  </si>
  <si>
    <t>Sous-Action 2b</t>
  </si>
  <si>
    <t>Production d'ouvrages de référence dans les domaines de la santé de la mère, de l’enfant et de la nutrition destinés aux étudiants</t>
  </si>
  <si>
    <t>Sous-Action 2c:</t>
  </si>
  <si>
    <t>Accompagnement des projets de recherche</t>
  </si>
  <si>
    <t>GENERATION DE REVENUS</t>
  </si>
  <si>
    <t>Sous-Action 3a:</t>
  </si>
  <si>
    <t>Mettre en œuvre des stratégies de génération de revenus</t>
  </si>
  <si>
    <t>Action 4</t>
  </si>
  <si>
    <t>SERVICE A LA COMMUNAUTE / PARTENARIAT</t>
  </si>
  <si>
    <t>Sous-Action 4a:</t>
  </si>
  <si>
    <t>Mettre en place un réseau mère-enfant au sein des districts sanitaires en impliquant les agents de santé communautaires et les Bajenou Gox</t>
  </si>
  <si>
    <t>Action 5</t>
  </si>
  <si>
    <t>Sous-Action 5a:</t>
  </si>
  <si>
    <t xml:space="preserve"> Prendre en charge le personnel</t>
  </si>
  <si>
    <t xml:space="preserve">Sous-Action 5b: </t>
  </si>
  <si>
    <t>Frais de fonctionnement</t>
  </si>
  <si>
    <t>Sous-Action 5c:</t>
  </si>
  <si>
    <t>Investissements</t>
  </si>
  <si>
    <t>Sous-Action 5d:</t>
  </si>
  <si>
    <t xml:space="preserve"> Audit et Suivi Evaluation</t>
  </si>
  <si>
    <t>Sous-Action 5e:</t>
  </si>
  <si>
    <t>Communication</t>
  </si>
  <si>
    <t>Mettre en place un dispositif pour  contribuer à la conduite du changement liée à la santé de la Mère et de l'enfant</t>
  </si>
  <si>
    <t>Total fonds RLD réalisé en 2022</t>
  </si>
  <si>
    <t>Il s'agit de l'acquisition de logiciels de gestion de projet, Zoom,...)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</si>
</sst>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_ ;_ * \(#,##0\)_ ;_ * &quot;-&quot;_)_ ;_ @_ "/>
    <numFmt numFmtId="165" formatCode="_-* #,##0\ _C_F_A_-;\-* #,##0\ _C_F_A_-;_-* &quot;-&quot;\ _C_F_A_-;_-@_-"/>
  </numFmts>
  <fonts count="28" x14ac:knownFonts="1">
    <font>
      <sz val="11"/>
      <color theme="1"/>
      <name val="Calibri"/>
      <family val="2"/>
      <scheme val="minor"/>
    </font>
    <font>
      <sz val="12"/>
      <color theme="1"/>
      <name val="Calibri"/>
      <family val="2"/>
      <scheme val="minor"/>
    </font>
    <font>
      <i/>
      <sz val="11"/>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i/>
      <sz val="8"/>
      <color theme="1"/>
      <name val="Calibri"/>
      <family val="2"/>
      <scheme val="minor"/>
    </font>
    <font>
      <sz val="11"/>
      <color theme="1"/>
      <name val="Calibri"/>
      <family val="2"/>
      <scheme val="minor"/>
    </font>
    <font>
      <sz val="8"/>
      <color rgb="FF002060"/>
      <name val="Calibri (Corps)"/>
    </font>
    <font>
      <sz val="8"/>
      <color rgb="FFC00000"/>
      <name val="Calibri (Corps)"/>
    </font>
    <font>
      <sz val="8"/>
      <color rgb="FFC00000"/>
      <name val="Calibri"/>
      <family val="2"/>
      <scheme val="minor"/>
    </font>
    <font>
      <b/>
      <sz val="11"/>
      <color rgb="FF000000"/>
      <name val="Calibri"/>
      <family val="2"/>
      <scheme val="minor"/>
    </font>
    <font>
      <sz val="12"/>
      <color rgb="FF000000"/>
      <name val="Times New Roman"/>
      <family val="1"/>
    </font>
    <font>
      <b/>
      <sz val="12"/>
      <color rgb="FF000000"/>
      <name val="Times New Roman"/>
      <family val="1"/>
    </font>
    <font>
      <sz val="12"/>
      <color theme="1"/>
      <name val="Times New Roman"/>
      <family val="1"/>
    </font>
    <font>
      <sz val="11"/>
      <name val="Arial"/>
      <family val="2"/>
    </font>
    <font>
      <sz val="11"/>
      <name val="Calibri"/>
      <family val="2"/>
      <scheme val="minor"/>
    </font>
    <font>
      <b/>
      <sz val="11"/>
      <color theme="1"/>
      <name val="Arial"/>
      <family val="2"/>
    </font>
    <font>
      <i/>
      <sz val="12"/>
      <color rgb="FF000000"/>
      <name val="Arial"/>
      <family val="2"/>
    </font>
    <font>
      <i/>
      <sz val="12"/>
      <color theme="1"/>
      <name val="Times New Roman"/>
      <family val="1"/>
    </font>
    <font>
      <b/>
      <sz val="12"/>
      <color theme="1"/>
      <name val="Arial"/>
      <family val="2"/>
    </font>
    <font>
      <b/>
      <sz val="12"/>
      <color rgb="FF000000"/>
      <name val="Arial"/>
      <family val="2"/>
    </font>
    <font>
      <b/>
      <sz val="11"/>
      <color rgb="FF000000"/>
      <name val="Arial"/>
      <family val="2"/>
    </font>
    <font>
      <b/>
      <sz val="12"/>
      <color rgb="FFFF0000"/>
      <name val="Times New Roman"/>
      <family val="1"/>
    </font>
    <font>
      <u/>
      <sz val="11"/>
      <color theme="10"/>
      <name val="Calibri"/>
      <family val="2"/>
      <scheme val="minor"/>
    </font>
    <font>
      <u/>
      <sz val="11"/>
      <color theme="11"/>
      <name val="Calibri"/>
      <family val="2"/>
      <scheme val="minor"/>
    </font>
  </fonts>
  <fills count="18">
    <fill>
      <patternFill patternType="none"/>
    </fill>
    <fill>
      <patternFill patternType="gray125"/>
    </fill>
    <fill>
      <patternFill patternType="solid">
        <fgColor rgb="FF009FDA"/>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C0000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FF"/>
        <bgColor indexed="64"/>
      </patternFill>
    </fill>
    <fill>
      <patternFill patternType="solid">
        <fgColor theme="7"/>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rgb="FF000000"/>
      </bottom>
      <diagonal/>
    </border>
    <border>
      <left/>
      <right/>
      <top/>
      <bottom style="thin">
        <color rgb="FF000000"/>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s>
  <cellStyleXfs count="7">
    <xf numFmtId="0" fontId="0" fillId="0" borderId="0"/>
    <xf numFmtId="164" fontId="9" fillId="0" borderId="0" applyFont="0" applyFill="0" applyBorder="0" applyAlignment="0" applyProtection="0"/>
    <xf numFmtId="0" fontId="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146">
    <xf numFmtId="0" fontId="0" fillId="0" borderId="0" xfId="0"/>
    <xf numFmtId="0" fontId="2" fillId="0" borderId="0" xfId="0" applyFont="1"/>
    <xf numFmtId="3" fontId="0" fillId="0" borderId="0" xfId="0" applyNumberFormat="1"/>
    <xf numFmtId="0" fontId="0" fillId="0" borderId="1" xfId="0" applyBorder="1"/>
    <xf numFmtId="3" fontId="0" fillId="0" borderId="1" xfId="0" applyNumberFormat="1" applyBorder="1" applyAlignment="1">
      <alignment vertical="center"/>
    </xf>
    <xf numFmtId="0" fontId="4" fillId="0" borderId="0" xfId="0" applyFont="1"/>
    <xf numFmtId="0" fontId="0" fillId="0" borderId="0" xfId="0" applyFont="1"/>
    <xf numFmtId="0" fontId="0" fillId="0" borderId="0" xfId="0" applyFont="1" applyAlignment="1">
      <alignment vertical="center"/>
    </xf>
    <xf numFmtId="0" fontId="0" fillId="0" borderId="0" xfId="0" applyFont="1" applyAlignment="1">
      <alignment wrapText="1"/>
    </xf>
    <xf numFmtId="0" fontId="0" fillId="0" borderId="0" xfId="0" applyFont="1" applyAlignment="1">
      <alignment vertical="top"/>
    </xf>
    <xf numFmtId="3" fontId="0" fillId="0" borderId="0" xfId="0" applyNumberFormat="1" applyFont="1"/>
    <xf numFmtId="10" fontId="0" fillId="0" borderId="0" xfId="0" applyNumberFormat="1" applyFont="1"/>
    <xf numFmtId="0" fontId="1" fillId="0" borderId="0" xfId="0" applyFont="1"/>
    <xf numFmtId="0" fontId="3" fillId="0" borderId="13" xfId="0" applyFont="1" applyBorder="1"/>
    <xf numFmtId="0" fontId="5" fillId="0" borderId="3" xfId="0" applyFont="1" applyBorder="1" applyAlignment="1"/>
    <xf numFmtId="0" fontId="5" fillId="0" borderId="0" xfId="0" applyFont="1"/>
    <xf numFmtId="0" fontId="5" fillId="0" borderId="4" xfId="0" applyFont="1" applyBorder="1" applyAlignment="1">
      <alignment vertical="top"/>
    </xf>
    <xf numFmtId="0" fontId="5" fillId="0" borderId="0" xfId="0" applyFont="1" applyBorder="1" applyAlignment="1">
      <alignment horizontal="center"/>
    </xf>
    <xf numFmtId="0" fontId="5" fillId="8" borderId="0" xfId="0" applyFont="1" applyFill="1" applyBorder="1" applyAlignment="1">
      <alignment horizontal="center"/>
    </xf>
    <xf numFmtId="0" fontId="5" fillId="0" borderId="2" xfId="0" applyFont="1" applyBorder="1" applyAlignment="1"/>
    <xf numFmtId="0" fontId="5" fillId="0" borderId="0" xfId="0" applyFont="1" applyBorder="1" applyAlignment="1">
      <alignment vertical="top"/>
    </xf>
    <xf numFmtId="0" fontId="5" fillId="6" borderId="0" xfId="0" applyFont="1" applyFill="1" applyBorder="1" applyAlignment="1">
      <alignment horizontal="center"/>
    </xf>
    <xf numFmtId="3" fontId="5" fillId="0" borderId="0" xfId="0" applyNumberFormat="1" applyFont="1" applyBorder="1" applyAlignment="1">
      <alignment horizontal="center"/>
    </xf>
    <xf numFmtId="0" fontId="5" fillId="7" borderId="0" xfId="0" applyFont="1" applyFill="1" applyBorder="1" applyAlignment="1">
      <alignment horizontal="center"/>
    </xf>
    <xf numFmtId="0" fontId="5" fillId="0" borderId="5" xfId="0" applyFont="1" applyBorder="1" applyAlignment="1"/>
    <xf numFmtId="0" fontId="5" fillId="0" borderId="6" xfId="0" applyFont="1" applyBorder="1" applyAlignment="1">
      <alignment vertical="top"/>
    </xf>
    <xf numFmtId="0" fontId="6" fillId="0" borderId="0" xfId="0" applyFont="1"/>
    <xf numFmtId="0" fontId="6" fillId="0" borderId="10" xfId="0" applyFont="1" applyBorder="1" applyAlignment="1"/>
    <xf numFmtId="0" fontId="6" fillId="0" borderId="11" xfId="0" applyFont="1" applyBorder="1" applyAlignment="1">
      <alignment vertical="top"/>
    </xf>
    <xf numFmtId="0" fontId="6" fillId="0" borderId="11" xfId="0" applyFont="1" applyBorder="1" applyAlignment="1">
      <alignment horizontal="center"/>
    </xf>
    <xf numFmtId="0" fontId="6" fillId="4" borderId="1" xfId="0" applyFont="1" applyFill="1" applyBorder="1" applyAlignment="1">
      <alignment vertical="top"/>
    </xf>
    <xf numFmtId="0" fontId="6" fillId="0" borderId="1" xfId="0" applyFont="1" applyBorder="1"/>
    <xf numFmtId="0" fontId="7" fillId="5" borderId="8" xfId="0" applyFont="1" applyFill="1" applyBorder="1" applyAlignment="1">
      <alignment vertical="top"/>
    </xf>
    <xf numFmtId="0" fontId="7" fillId="5" borderId="9" xfId="0" applyFont="1" applyFill="1" applyBorder="1" applyAlignment="1">
      <alignment vertical="top"/>
    </xf>
    <xf numFmtId="3" fontId="7" fillId="5" borderId="9" xfId="0" applyNumberFormat="1" applyFont="1" applyFill="1" applyBorder="1" applyAlignment="1">
      <alignment vertical="top"/>
    </xf>
    <xf numFmtId="0" fontId="6" fillId="0" borderId="1" xfId="0" applyFont="1" applyBorder="1" applyAlignment="1">
      <alignment vertical="top" wrapText="1"/>
    </xf>
    <xf numFmtId="0" fontId="6" fillId="2" borderId="1" xfId="0" applyFont="1" applyFill="1" applyBorder="1" applyAlignment="1">
      <alignment vertical="top"/>
    </xf>
    <xf numFmtId="0" fontId="6" fillId="0" borderId="1" xfId="0" applyFont="1" applyBorder="1" applyAlignment="1">
      <alignment vertical="top"/>
    </xf>
    <xf numFmtId="3" fontId="6" fillId="0" borderId="1" xfId="0" applyNumberFormat="1" applyFont="1" applyBorder="1" applyAlignment="1">
      <alignment horizontal="right" vertical="top"/>
    </xf>
    <xf numFmtId="3" fontId="6" fillId="0" borderId="1" xfId="0" applyNumberFormat="1" applyFont="1" applyBorder="1" applyAlignment="1">
      <alignment vertical="top"/>
    </xf>
    <xf numFmtId="0" fontId="6" fillId="0" borderId="1" xfId="0" applyFont="1" applyBorder="1" applyAlignment="1">
      <alignment vertical="center"/>
    </xf>
    <xf numFmtId="0" fontId="6" fillId="9" borderId="8" xfId="0" applyFont="1" applyFill="1" applyBorder="1" applyAlignment="1">
      <alignment vertical="top"/>
    </xf>
    <xf numFmtId="0" fontId="6" fillId="9" borderId="9" xfId="0" applyFont="1" applyFill="1" applyBorder="1" applyAlignment="1">
      <alignment vertical="top"/>
    </xf>
    <xf numFmtId="3" fontId="6" fillId="9" borderId="9" xfId="0" applyNumberFormat="1" applyFont="1" applyFill="1" applyBorder="1" applyAlignment="1">
      <alignment vertical="top"/>
    </xf>
    <xf numFmtId="0" fontId="8" fillId="0" borderId="1" xfId="0" applyFont="1" applyBorder="1"/>
    <xf numFmtId="0" fontId="6" fillId="0" borderId="1" xfId="0" applyNumberFormat="1" applyFont="1" applyBorder="1"/>
    <xf numFmtId="0" fontId="6" fillId="9" borderId="8" xfId="0" applyFont="1" applyFill="1" applyBorder="1" applyAlignment="1">
      <alignment vertical="top" wrapText="1"/>
    </xf>
    <xf numFmtId="49" fontId="6" fillId="0" borderId="1" xfId="0" applyNumberFormat="1" applyFont="1" applyBorder="1"/>
    <xf numFmtId="11" fontId="6" fillId="0" borderId="1" xfId="0" applyNumberFormat="1" applyFont="1" applyBorder="1" applyAlignment="1">
      <alignment vertical="center"/>
    </xf>
    <xf numFmtId="0" fontId="6" fillId="0" borderId="1" xfId="0" applyFont="1" applyBorder="1" applyAlignment="1">
      <alignment wrapText="1"/>
    </xf>
    <xf numFmtId="0" fontId="5" fillId="9" borderId="1" xfId="0" applyFont="1" applyFill="1" applyBorder="1" applyAlignment="1">
      <alignment vertical="top" wrapText="1"/>
    </xf>
    <xf numFmtId="0" fontId="6" fillId="9" borderId="1" xfId="0" applyFont="1" applyFill="1" applyBorder="1" applyAlignment="1">
      <alignment vertical="top" wrapText="1"/>
    </xf>
    <xf numFmtId="3" fontId="6" fillId="9" borderId="1" xfId="0" applyNumberFormat="1" applyFont="1" applyFill="1" applyBorder="1" applyAlignment="1">
      <alignment vertical="top" wrapText="1"/>
    </xf>
    <xf numFmtId="3" fontId="5" fillId="9" borderId="1" xfId="0" applyNumberFormat="1" applyFont="1" applyFill="1" applyBorder="1" applyAlignment="1">
      <alignment vertical="top" wrapText="1"/>
    </xf>
    <xf numFmtId="164" fontId="6" fillId="0" borderId="1" xfId="1" applyFont="1" applyFill="1" applyBorder="1" applyAlignment="1">
      <alignment vertical="top" wrapText="1"/>
    </xf>
    <xf numFmtId="0" fontId="6" fillId="0" borderId="1" xfId="0" applyFont="1" applyFill="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xf>
    <xf numFmtId="0" fontId="6" fillId="0" borderId="9" xfId="0" applyFont="1" applyBorder="1" applyAlignment="1">
      <alignment vertical="top"/>
    </xf>
    <xf numFmtId="3" fontId="6" fillId="0" borderId="9" xfId="0" applyNumberFormat="1" applyFont="1" applyBorder="1" applyAlignment="1">
      <alignment horizontal="right" vertical="top"/>
    </xf>
    <xf numFmtId="0" fontId="6" fillId="10" borderId="1" xfId="0" applyFont="1" applyFill="1" applyBorder="1"/>
    <xf numFmtId="3" fontId="6" fillId="0" borderId="9" xfId="0" applyNumberFormat="1" applyFont="1" applyBorder="1" applyAlignment="1">
      <alignment vertical="top"/>
    </xf>
    <xf numFmtId="0" fontId="6" fillId="11" borderId="1" xfId="0" applyFont="1" applyFill="1" applyBorder="1" applyAlignment="1">
      <alignment vertical="top" wrapText="1"/>
    </xf>
    <xf numFmtId="0" fontId="6" fillId="12" borderId="1" xfId="0" applyFont="1" applyFill="1" applyBorder="1" applyAlignment="1">
      <alignment vertical="top" wrapText="1"/>
    </xf>
    <xf numFmtId="0" fontId="12" fillId="10" borderId="8" xfId="0" applyFont="1" applyFill="1" applyBorder="1" applyAlignment="1">
      <alignment vertical="top" wrapText="1"/>
    </xf>
    <xf numFmtId="0" fontId="12" fillId="10" borderId="1" xfId="0" applyFont="1" applyFill="1" applyBorder="1" applyAlignment="1">
      <alignment vertical="top" wrapText="1"/>
    </xf>
    <xf numFmtId="49" fontId="13" fillId="13" borderId="1" xfId="0" applyNumberFormat="1" applyFont="1" applyFill="1" applyBorder="1" applyAlignment="1">
      <alignment vertical="center" wrapText="1"/>
    </xf>
    <xf numFmtId="3" fontId="14" fillId="13"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3" fontId="14" fillId="10" borderId="1" xfId="0" applyNumberFormat="1" applyFont="1" applyFill="1" applyBorder="1" applyAlignment="1">
      <alignment horizontal="center" vertical="center" wrapText="1"/>
    </xf>
    <xf numFmtId="0" fontId="0" fillId="0" borderId="1" xfId="0" applyBorder="1" applyAlignment="1">
      <alignment horizontal="center"/>
    </xf>
    <xf numFmtId="0" fontId="6" fillId="0" borderId="1" xfId="0" applyFont="1" applyBorder="1" applyAlignment="1">
      <alignment vertical="center" wrapText="1"/>
    </xf>
    <xf numFmtId="3" fontId="6" fillId="0" borderId="1" xfId="0" applyNumberFormat="1" applyFont="1" applyBorder="1" applyAlignment="1">
      <alignment vertical="center"/>
    </xf>
    <xf numFmtId="49" fontId="6" fillId="10" borderId="1" xfId="0" applyNumberFormat="1" applyFont="1" applyFill="1" applyBorder="1"/>
    <xf numFmtId="0" fontId="7" fillId="14" borderId="8" xfId="0" applyFont="1" applyFill="1" applyBorder="1" applyAlignment="1">
      <alignment vertical="top"/>
    </xf>
    <xf numFmtId="0" fontId="7" fillId="14" borderId="9" xfId="0" applyFont="1" applyFill="1" applyBorder="1" applyAlignment="1">
      <alignment vertical="top"/>
    </xf>
    <xf numFmtId="0" fontId="4" fillId="0" borderId="0" xfId="0" applyFont="1" applyAlignment="1">
      <alignment horizontal="center"/>
    </xf>
    <xf numFmtId="0" fontId="0" fillId="15" borderId="1" xfId="0" applyFill="1" applyBorder="1"/>
    <xf numFmtId="0" fontId="4" fillId="15" borderId="1" xfId="0" applyFont="1" applyFill="1" applyBorder="1"/>
    <xf numFmtId="165" fontId="0" fillId="0" borderId="1" xfId="0" applyNumberFormat="1" applyBorder="1" applyAlignment="1">
      <alignment horizontal="right" vertical="center"/>
    </xf>
    <xf numFmtId="165" fontId="0" fillId="0" borderId="0" xfId="0" applyNumberFormat="1"/>
    <xf numFmtId="165" fontId="0" fillId="0" borderId="1" xfId="0" applyNumberFormat="1" applyBorder="1"/>
    <xf numFmtId="165" fontId="0" fillId="0" borderId="1" xfId="0" applyNumberFormat="1" applyFill="1" applyBorder="1"/>
    <xf numFmtId="0" fontId="0" fillId="16" borderId="1" xfId="0" applyFill="1" applyBorder="1"/>
    <xf numFmtId="165" fontId="18" fillId="16" borderId="1" xfId="0" applyNumberFormat="1" applyFont="1" applyFill="1" applyBorder="1"/>
    <xf numFmtId="165" fontId="0" fillId="16" borderId="1" xfId="0" applyNumberFormat="1" applyFill="1" applyBorder="1" applyAlignment="1">
      <alignment horizontal="right" vertical="center"/>
    </xf>
    <xf numFmtId="0" fontId="9" fillId="17" borderId="1" xfId="2" applyFont="1" applyFill="1" applyBorder="1" applyAlignment="1">
      <alignment horizontal="left" wrapText="1" indent="3"/>
    </xf>
    <xf numFmtId="165" fontId="0" fillId="17" borderId="1" xfId="0" applyNumberFormat="1" applyFill="1" applyBorder="1"/>
    <xf numFmtId="0" fontId="0" fillId="17" borderId="1" xfId="0" applyFill="1" applyBorder="1" applyAlignment="1">
      <alignment horizontal="left" indent="2"/>
    </xf>
    <xf numFmtId="0" fontId="0" fillId="17" borderId="1" xfId="0" applyFill="1" applyBorder="1" applyAlignment="1">
      <alignment horizontal="left" wrapText="1" indent="2"/>
    </xf>
    <xf numFmtId="0" fontId="0" fillId="16" borderId="1" xfId="0" applyFill="1" applyBorder="1" applyAlignment="1">
      <alignment horizontal="left" indent="2"/>
    </xf>
    <xf numFmtId="165" fontId="0" fillId="16" borderId="1" xfId="0" applyNumberFormat="1" applyFill="1" applyBorder="1"/>
    <xf numFmtId="0" fontId="0" fillId="0" borderId="0" xfId="0" applyFont="1" applyAlignment="1"/>
    <xf numFmtId="3" fontId="0" fillId="0" borderId="0" xfId="0" applyNumberFormat="1" applyFont="1" applyAlignment="1"/>
    <xf numFmtId="0" fontId="19" fillId="0" borderId="1" xfId="0" applyFont="1" applyBorder="1" applyAlignment="1"/>
    <xf numFmtId="3" fontId="19" fillId="0" borderId="1" xfId="0" applyNumberFormat="1" applyFont="1" applyBorder="1" applyAlignment="1"/>
    <xf numFmtId="0" fontId="0" fillId="0" borderId="1" xfId="0" applyFont="1" applyBorder="1" applyAlignment="1"/>
    <xf numFmtId="0" fontId="20" fillId="0" borderId="1" xfId="0" applyFont="1" applyFill="1" applyBorder="1" applyAlignment="1"/>
    <xf numFmtId="3" fontId="0" fillId="0" borderId="1" xfId="0" applyNumberFormat="1" applyFont="1" applyBorder="1" applyAlignment="1"/>
    <xf numFmtId="0" fontId="21" fillId="0" borderId="1" xfId="0" applyFont="1" applyFill="1" applyBorder="1" applyAlignment="1"/>
    <xf numFmtId="0" fontId="19" fillId="0" borderId="1" xfId="0" applyFont="1" applyFill="1" applyBorder="1" applyAlignment="1"/>
    <xf numFmtId="0" fontId="22" fillId="0" borderId="1" xfId="0" applyFont="1" applyFill="1" applyBorder="1" applyAlignment="1"/>
    <xf numFmtId="3" fontId="19" fillId="0" borderId="1" xfId="0" applyNumberFormat="1" applyFont="1" applyFill="1" applyBorder="1" applyAlignment="1"/>
    <xf numFmtId="0" fontId="17" fillId="0" borderId="0" xfId="0" applyFont="1" applyFill="1" applyBorder="1" applyAlignment="1"/>
    <xf numFmtId="0" fontId="0" fillId="0" borderId="1" xfId="0" applyFont="1" applyFill="1" applyBorder="1" applyAlignment="1"/>
    <xf numFmtId="3" fontId="0" fillId="0" borderId="1" xfId="0" applyNumberFormat="1" applyFont="1" applyFill="1" applyBorder="1" applyAlignment="1"/>
    <xf numFmtId="0" fontId="16" fillId="0" borderId="1" xfId="0" applyFont="1" applyFill="1" applyBorder="1" applyAlignment="1">
      <alignment horizontal="left"/>
    </xf>
    <xf numFmtId="0" fontId="23" fillId="0" borderId="1" xfId="0" applyFont="1" applyFill="1" applyBorder="1" applyAlignment="1"/>
    <xf numFmtId="3" fontId="24" fillId="0" borderId="1" xfId="0" applyNumberFormat="1" applyFont="1" applyBorder="1" applyAlignment="1"/>
    <xf numFmtId="0" fontId="25" fillId="0" borderId="3" xfId="0" applyFont="1" applyBorder="1" applyAlignment="1"/>
    <xf numFmtId="0" fontId="25" fillId="0" borderId="2" xfId="0" applyFont="1" applyBorder="1" applyAlignment="1"/>
    <xf numFmtId="0" fontId="25" fillId="0" borderId="5" xfId="0" applyFont="1" applyBorder="1" applyAlignment="1"/>
    <xf numFmtId="0" fontId="20" fillId="0" borderId="1" xfId="0" applyFont="1" applyFill="1" applyBorder="1" applyAlignment="1">
      <alignment wrapText="1"/>
    </xf>
    <xf numFmtId="0" fontId="0" fillId="0" borderId="1" xfId="0" applyFont="1" applyBorder="1" applyAlignment="1">
      <alignment vertical="center"/>
    </xf>
    <xf numFmtId="0" fontId="21" fillId="0" borderId="1" xfId="0" applyFont="1" applyFill="1" applyBorder="1" applyAlignment="1">
      <alignment wrapText="1"/>
    </xf>
    <xf numFmtId="0" fontId="0" fillId="0" borderId="1" xfId="0" applyFont="1" applyFill="1" applyBorder="1" applyAlignment="1">
      <alignment vertical="center"/>
    </xf>
    <xf numFmtId="3" fontId="0" fillId="0" borderId="1" xfId="0" applyNumberFormat="1" applyFont="1" applyFill="1" applyBorder="1" applyAlignment="1">
      <alignment vertical="center"/>
    </xf>
    <xf numFmtId="0" fontId="16" fillId="0" borderId="1" xfId="0" applyFont="1" applyFill="1" applyBorder="1" applyAlignment="1">
      <alignment horizontal="left" wrapText="1"/>
    </xf>
    <xf numFmtId="0" fontId="17" fillId="0" borderId="1" xfId="0" applyFont="1" applyFill="1" applyBorder="1" applyAlignment="1">
      <alignment vertical="top"/>
    </xf>
    <xf numFmtId="165" fontId="18" fillId="17" borderId="1" xfId="0" applyNumberFormat="1" applyFont="1" applyFill="1" applyBorder="1"/>
    <xf numFmtId="165" fontId="0" fillId="17" borderId="1" xfId="0" applyNumberFormat="1" applyFill="1" applyBorder="1" applyAlignment="1">
      <alignment vertical="center"/>
    </xf>
    <xf numFmtId="0" fontId="0" fillId="0" borderId="0" xfId="0" applyFont="1" applyBorder="1" applyAlignment="1"/>
    <xf numFmtId="0" fontId="5" fillId="0" borderId="0" xfId="0" applyFont="1" applyBorder="1" applyAlignment="1">
      <alignment horizontal="center"/>
    </xf>
    <xf numFmtId="0" fontId="6" fillId="2" borderId="7" xfId="0" applyFont="1" applyFill="1" applyBorder="1" applyAlignment="1">
      <alignment horizontal="center" vertical="top"/>
    </xf>
    <xf numFmtId="0" fontId="6" fillId="2" borderId="1" xfId="0" applyFont="1" applyFill="1" applyBorder="1" applyAlignment="1">
      <alignment horizontal="center" vertical="top"/>
    </xf>
    <xf numFmtId="0" fontId="6" fillId="2" borderId="7" xfId="0" applyFont="1" applyFill="1" applyBorder="1" applyAlignment="1">
      <alignment horizontal="left" vertical="top"/>
    </xf>
    <xf numFmtId="0" fontId="6" fillId="2" borderId="12" xfId="0" applyFont="1" applyFill="1" applyBorder="1" applyAlignment="1">
      <alignment horizontal="center" vertical="top" wrapText="1"/>
    </xf>
    <xf numFmtId="0" fontId="6" fillId="2" borderId="7" xfId="0" applyFont="1" applyFill="1" applyBorder="1" applyAlignment="1">
      <alignment horizontal="center" vertical="top" wrapText="1"/>
    </xf>
    <xf numFmtId="0" fontId="5" fillId="0" borderId="0" xfId="0" applyFont="1" applyAlignment="1">
      <alignment horizontal="center"/>
    </xf>
    <xf numFmtId="0" fontId="5" fillId="0" borderId="6" xfId="0" applyFont="1" applyBorder="1" applyAlignment="1">
      <alignment horizontal="center"/>
    </xf>
    <xf numFmtId="3" fontId="6" fillId="2" borderId="7" xfId="0" applyNumberFormat="1" applyFont="1" applyFill="1" applyBorder="1" applyAlignment="1">
      <alignment horizontal="left" vertical="top" wrapText="1"/>
    </xf>
    <xf numFmtId="3" fontId="6" fillId="2" borderId="1" xfId="0" applyNumberFormat="1" applyFont="1" applyFill="1" applyBorder="1" applyAlignment="1">
      <alignment horizontal="left" vertical="top" wrapText="1"/>
    </xf>
    <xf numFmtId="0" fontId="6" fillId="0" borderId="1" xfId="0" applyFont="1" applyBorder="1" applyAlignment="1">
      <alignment horizontal="center" vertical="center"/>
    </xf>
    <xf numFmtId="0" fontId="6" fillId="2" borderId="12" xfId="0" applyFont="1" applyFill="1" applyBorder="1" applyAlignment="1">
      <alignment horizontal="center" vertical="top"/>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5" fillId="2" borderId="7" xfId="0" applyFont="1" applyFill="1" applyBorder="1" applyAlignment="1">
      <alignment horizontal="center" vertical="top"/>
    </xf>
    <xf numFmtId="0" fontId="5" fillId="2" borderId="1" xfId="0" applyFont="1" applyFill="1" applyBorder="1" applyAlignment="1">
      <alignment horizontal="center" vertical="top"/>
    </xf>
    <xf numFmtId="0" fontId="5" fillId="3" borderId="1" xfId="0" applyFont="1" applyFill="1" applyBorder="1" applyAlignment="1">
      <alignment horizontal="left" vertical="top"/>
    </xf>
    <xf numFmtId="0" fontId="6" fillId="2" borderId="7" xfId="0" applyFont="1" applyFill="1" applyBorder="1" applyAlignment="1">
      <alignment vertical="top"/>
    </xf>
    <xf numFmtId="0" fontId="19" fillId="0" borderId="1" xfId="0" applyFont="1" applyBorder="1" applyAlignment="1">
      <alignment horizontal="center"/>
    </xf>
    <xf numFmtId="0" fontId="19" fillId="0" borderId="1" xfId="0" applyFont="1" applyFill="1" applyBorder="1" applyAlignment="1">
      <alignment horizontal="center"/>
    </xf>
    <xf numFmtId="0" fontId="3" fillId="0" borderId="0" xfId="0" applyFont="1" applyAlignment="1">
      <alignment horizontal="center"/>
    </xf>
    <xf numFmtId="0" fontId="4" fillId="0" borderId="0" xfId="0" applyFont="1" applyAlignment="1">
      <alignment horizontal="center"/>
    </xf>
  </cellXfs>
  <cellStyles count="7">
    <cellStyle name="Lien hypertexte" xfId="3" builtinId="8" hidden="1"/>
    <cellStyle name="Lien hypertexte" xfId="5" builtinId="8" hidden="1"/>
    <cellStyle name="Lien hypertexte visité" xfId="4" builtinId="9" hidden="1"/>
    <cellStyle name="Lien hypertexte visité" xfId="6" builtinId="9" hidden="1"/>
    <cellStyle name="Milliers [0]" xfId="1" builtinId="6"/>
    <cellStyle name="Normal" xfId="0" builtinId="0"/>
    <cellStyle name="Normal 4" xfId="2"/>
  </cellStyles>
  <dxfs count="0"/>
  <tableStyles count="0" defaultTableStyle="TableStyleMedium2" defaultPivotStyle="PivotStyleLight16"/>
  <colors>
    <mruColors>
      <color rgb="FF009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 Id="rId11"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abSelected="1" zoomScale="170" zoomScaleNormal="170" zoomScalePageLayoutView="128" workbookViewId="0">
      <pane xSplit="3" ySplit="10" topLeftCell="D66" activePane="bottomRight" state="frozen"/>
      <selection pane="topRight" activeCell="D1" sqref="D1"/>
      <selection pane="bottomLeft" activeCell="A11" sqref="A11"/>
      <selection pane="bottomRight" activeCell="B66" sqref="B66"/>
    </sheetView>
  </sheetViews>
  <sheetFormatPr baseColWidth="10" defaultColWidth="8.83203125" defaultRowHeight="15" x14ac:dyDescent="0.2"/>
  <cols>
    <col min="1" max="1" width="9.6640625" style="6" bestFit="1" customWidth="1"/>
    <col min="2" max="2" width="32.33203125" style="6" customWidth="1"/>
    <col min="3" max="3" width="36" style="9" customWidth="1"/>
    <col min="4" max="4" width="3.1640625" style="6" customWidth="1"/>
    <col min="5" max="5" width="8" style="6" customWidth="1"/>
    <col min="6" max="6" width="7.5" style="6" customWidth="1"/>
    <col min="7" max="7" width="10.33203125" style="6" customWidth="1"/>
    <col min="8" max="8" width="3.83203125" style="6" customWidth="1"/>
    <col min="9" max="11" width="9.1640625" style="6" customWidth="1"/>
    <col min="12" max="12" width="1.1640625" style="6" customWidth="1"/>
    <col min="13" max="13" width="3.33203125" style="6" customWidth="1"/>
    <col min="14" max="14" width="13" style="10" customWidth="1"/>
    <col min="15" max="15" width="13" style="6" customWidth="1"/>
    <col min="16" max="16" width="14.1640625" style="6" customWidth="1"/>
    <col min="17" max="16384" width="8.83203125" style="6"/>
  </cols>
  <sheetData>
    <row r="1" spans="1:16" s="5" customFormat="1" ht="16" x14ac:dyDescent="0.2">
      <c r="A1" s="14" t="s">
        <v>0</v>
      </c>
      <c r="B1" s="15"/>
      <c r="C1" s="16"/>
      <c r="D1" s="17"/>
      <c r="E1" s="18"/>
      <c r="F1" s="122"/>
      <c r="G1" s="122"/>
      <c r="H1" s="122"/>
      <c r="I1" s="122"/>
      <c r="J1" s="122"/>
      <c r="K1" s="122"/>
      <c r="L1" s="122"/>
      <c r="M1" s="122"/>
      <c r="N1" s="122"/>
      <c r="O1" s="122"/>
      <c r="P1" s="122"/>
    </row>
    <row r="2" spans="1:16" s="5" customFormat="1" ht="16" x14ac:dyDescent="0.2">
      <c r="A2" s="19" t="s">
        <v>1</v>
      </c>
      <c r="B2" s="15"/>
      <c r="C2" s="20"/>
      <c r="D2" s="17"/>
      <c r="E2" s="21"/>
      <c r="F2" s="122" t="s">
        <v>2</v>
      </c>
      <c r="G2" s="122"/>
      <c r="H2" s="17"/>
      <c r="I2" s="17"/>
      <c r="J2" s="17"/>
      <c r="K2" s="17"/>
      <c r="L2" s="17"/>
      <c r="M2" s="17"/>
      <c r="N2" s="22"/>
      <c r="O2" s="17"/>
      <c r="P2" s="17"/>
    </row>
    <row r="3" spans="1:16" s="5" customFormat="1" ht="16" x14ac:dyDescent="0.2">
      <c r="A3" s="19" t="s">
        <v>3</v>
      </c>
      <c r="B3" s="15"/>
      <c r="C3" s="20"/>
      <c r="D3" s="128"/>
      <c r="E3" s="128"/>
      <c r="F3" s="128"/>
      <c r="G3" s="128"/>
      <c r="H3" s="128"/>
      <c r="I3" s="128"/>
      <c r="J3" s="128"/>
      <c r="K3" s="128"/>
      <c r="L3" s="128"/>
      <c r="M3" s="128"/>
      <c r="N3" s="128"/>
      <c r="O3" s="128"/>
      <c r="P3" s="128"/>
    </row>
    <row r="4" spans="1:16" s="5" customFormat="1" ht="16" x14ac:dyDescent="0.2">
      <c r="A4" s="19" t="s">
        <v>4</v>
      </c>
      <c r="B4" s="15"/>
      <c r="C4" s="20"/>
      <c r="D4" s="17"/>
      <c r="E4" s="23"/>
      <c r="F4" s="122" t="s">
        <v>5</v>
      </c>
      <c r="G4" s="122"/>
      <c r="H4" s="122"/>
      <c r="I4" s="122"/>
      <c r="J4" s="122"/>
      <c r="K4" s="122"/>
      <c r="L4" s="122"/>
      <c r="M4" s="122"/>
      <c r="N4" s="122"/>
      <c r="O4" s="122"/>
      <c r="P4" s="122"/>
    </row>
    <row r="5" spans="1:16" s="5" customFormat="1" ht="16" x14ac:dyDescent="0.2">
      <c r="A5" s="24" t="s">
        <v>215</v>
      </c>
      <c r="B5" s="15"/>
      <c r="C5" s="25"/>
      <c r="D5" s="129"/>
      <c r="E5" s="129"/>
      <c r="F5" s="129"/>
      <c r="G5" s="129"/>
      <c r="H5" s="129"/>
      <c r="I5" s="129"/>
      <c r="J5" s="129"/>
      <c r="K5" s="129"/>
      <c r="L5" s="129"/>
      <c r="M5" s="129"/>
      <c r="N5" s="129"/>
      <c r="O5" s="129"/>
      <c r="P5" s="129"/>
    </row>
    <row r="6" spans="1:16" s="12" customFormat="1" ht="16" x14ac:dyDescent="0.2">
      <c r="A6" s="26"/>
      <c r="B6" s="27"/>
      <c r="C6" s="28"/>
      <c r="D6" s="29"/>
      <c r="E6" s="29"/>
      <c r="F6" s="29"/>
      <c r="G6" s="29"/>
      <c r="H6" s="29"/>
      <c r="I6" s="29"/>
      <c r="J6" s="29"/>
      <c r="K6" s="29"/>
      <c r="L6" s="29"/>
      <c r="M6" s="29"/>
      <c r="N6" s="29"/>
      <c r="O6" s="29"/>
      <c r="P6" s="29"/>
    </row>
    <row r="7" spans="1:16" ht="15.75" customHeight="1" x14ac:dyDescent="0.2">
      <c r="A7" s="132" t="s">
        <v>111</v>
      </c>
      <c r="B7" s="138" t="s">
        <v>6</v>
      </c>
      <c r="C7" s="133" t="s">
        <v>7</v>
      </c>
      <c r="D7" s="123"/>
      <c r="E7" s="141" t="s">
        <v>8</v>
      </c>
      <c r="F7" s="141"/>
      <c r="G7" s="141"/>
      <c r="H7" s="123"/>
      <c r="I7" s="125" t="s">
        <v>9</v>
      </c>
      <c r="J7" s="125"/>
      <c r="K7" s="125"/>
      <c r="L7" s="123"/>
      <c r="M7" s="123"/>
      <c r="N7" s="130" t="s">
        <v>10</v>
      </c>
      <c r="O7" s="126" t="s">
        <v>11</v>
      </c>
      <c r="P7" s="126" t="s">
        <v>12</v>
      </c>
    </row>
    <row r="8" spans="1:16" ht="32.25" customHeight="1" x14ac:dyDescent="0.2">
      <c r="A8" s="132"/>
      <c r="B8" s="139"/>
      <c r="C8" s="123"/>
      <c r="D8" s="124"/>
      <c r="E8" s="30" t="s">
        <v>13</v>
      </c>
      <c r="F8" s="30" t="s">
        <v>14</v>
      </c>
      <c r="G8" s="30" t="s">
        <v>15</v>
      </c>
      <c r="H8" s="124"/>
      <c r="I8" s="30" t="s">
        <v>16</v>
      </c>
      <c r="J8" s="30" t="s">
        <v>17</v>
      </c>
      <c r="K8" s="30" t="s">
        <v>18</v>
      </c>
      <c r="L8" s="124"/>
      <c r="M8" s="124"/>
      <c r="N8" s="131"/>
      <c r="O8" s="127"/>
      <c r="P8" s="127"/>
    </row>
    <row r="9" spans="1:16" x14ac:dyDescent="0.2">
      <c r="A9" s="31" t="s">
        <v>112</v>
      </c>
      <c r="B9" s="140" t="s">
        <v>19</v>
      </c>
      <c r="C9" s="140"/>
      <c r="D9" s="140"/>
      <c r="E9" s="140"/>
      <c r="F9" s="140"/>
      <c r="G9" s="140"/>
      <c r="H9" s="140"/>
      <c r="I9" s="140"/>
      <c r="J9" s="140"/>
      <c r="K9" s="140"/>
      <c r="L9" s="140"/>
      <c r="M9" s="140"/>
      <c r="N9" s="140"/>
      <c r="O9" s="140"/>
      <c r="P9" s="140"/>
    </row>
    <row r="10" spans="1:16" x14ac:dyDescent="0.2">
      <c r="A10" s="31" t="s">
        <v>113</v>
      </c>
      <c r="B10" s="32" t="s">
        <v>20</v>
      </c>
      <c r="C10" s="33"/>
      <c r="D10" s="33"/>
      <c r="E10" s="33"/>
      <c r="F10" s="33"/>
      <c r="G10" s="33"/>
      <c r="H10" s="33"/>
      <c r="I10" s="33"/>
      <c r="J10" s="33"/>
      <c r="K10" s="33"/>
      <c r="L10" s="33"/>
      <c r="M10" s="33"/>
      <c r="N10" s="34">
        <f>SUM(N11:N16)</f>
        <v>145000</v>
      </c>
      <c r="O10" s="34">
        <f t="shared" ref="O10:P10" si="0">SUM(O11:O15)</f>
        <v>0</v>
      </c>
      <c r="P10" s="34">
        <f t="shared" si="0"/>
        <v>11000</v>
      </c>
    </row>
    <row r="11" spans="1:16" ht="44" x14ac:dyDescent="0.2">
      <c r="A11" s="40" t="s">
        <v>114</v>
      </c>
      <c r="B11" s="35" t="s">
        <v>21</v>
      </c>
      <c r="C11" s="35" t="s">
        <v>22</v>
      </c>
      <c r="D11" s="36"/>
      <c r="E11" s="37"/>
      <c r="F11" s="37"/>
      <c r="G11" s="37" t="s">
        <v>23</v>
      </c>
      <c r="H11" s="36"/>
      <c r="I11" s="37" t="s">
        <v>23</v>
      </c>
      <c r="J11" s="37" t="s">
        <v>23</v>
      </c>
      <c r="K11" s="37" t="s">
        <v>23</v>
      </c>
      <c r="L11" s="36"/>
      <c r="M11" s="36"/>
      <c r="N11" s="38">
        <v>0</v>
      </c>
      <c r="O11" s="37"/>
      <c r="P11" s="37">
        <v>3000</v>
      </c>
    </row>
    <row r="12" spans="1:16" ht="40" customHeight="1" x14ac:dyDescent="0.2">
      <c r="A12" s="37" t="s">
        <v>115</v>
      </c>
      <c r="B12" s="35" t="s">
        <v>24</v>
      </c>
      <c r="C12" s="37" t="s">
        <v>25</v>
      </c>
      <c r="D12" s="36"/>
      <c r="E12" s="37"/>
      <c r="F12" s="37" t="s">
        <v>23</v>
      </c>
      <c r="G12" s="37" t="s">
        <v>23</v>
      </c>
      <c r="H12" s="36"/>
      <c r="I12" s="37" t="s">
        <v>23</v>
      </c>
      <c r="J12" s="37" t="s">
        <v>23</v>
      </c>
      <c r="K12" s="37" t="s">
        <v>23</v>
      </c>
      <c r="L12" s="36"/>
      <c r="M12" s="36"/>
      <c r="N12" s="38">
        <v>20000</v>
      </c>
      <c r="O12" s="37"/>
      <c r="P12" s="37">
        <v>2000</v>
      </c>
    </row>
    <row r="13" spans="1:16" ht="47" customHeight="1" x14ac:dyDescent="0.2">
      <c r="A13" s="31" t="s">
        <v>116</v>
      </c>
      <c r="B13" s="54" t="s">
        <v>26</v>
      </c>
      <c r="C13" s="35" t="s">
        <v>27</v>
      </c>
      <c r="D13" s="36"/>
      <c r="E13" s="37"/>
      <c r="F13" s="37"/>
      <c r="G13" s="37"/>
      <c r="H13" s="36"/>
      <c r="I13" s="37" t="s">
        <v>23</v>
      </c>
      <c r="J13" s="37" t="s">
        <v>23</v>
      </c>
      <c r="K13" s="37"/>
      <c r="L13" s="36"/>
      <c r="M13" s="36"/>
      <c r="N13" s="38">
        <v>35000</v>
      </c>
      <c r="O13" s="37"/>
      <c r="P13" s="37">
        <v>5000</v>
      </c>
    </row>
    <row r="14" spans="1:16" ht="56" customHeight="1" x14ac:dyDescent="0.2">
      <c r="A14" s="31" t="s">
        <v>117</v>
      </c>
      <c r="B14" s="55" t="s">
        <v>28</v>
      </c>
      <c r="C14" s="35" t="s">
        <v>29</v>
      </c>
      <c r="D14" s="36"/>
      <c r="E14" s="37" t="s">
        <v>23</v>
      </c>
      <c r="F14" s="37"/>
      <c r="G14" s="37"/>
      <c r="H14" s="36"/>
      <c r="I14" s="37" t="s">
        <v>23</v>
      </c>
      <c r="J14" s="37"/>
      <c r="K14" s="37"/>
      <c r="L14" s="36"/>
      <c r="M14" s="36"/>
      <c r="N14" s="38">
        <v>30000</v>
      </c>
      <c r="O14" s="37"/>
      <c r="P14" s="37">
        <v>1000</v>
      </c>
    </row>
    <row r="15" spans="1:16" ht="33" x14ac:dyDescent="0.2">
      <c r="A15" s="31" t="s">
        <v>118</v>
      </c>
      <c r="B15" s="35" t="s">
        <v>30</v>
      </c>
      <c r="C15" s="35" t="s">
        <v>188</v>
      </c>
      <c r="D15" s="36"/>
      <c r="E15" s="37"/>
      <c r="F15" s="37"/>
      <c r="G15" s="37"/>
      <c r="H15" s="36"/>
      <c r="I15" s="37"/>
      <c r="J15" s="37"/>
      <c r="K15" s="37"/>
      <c r="L15" s="36"/>
      <c r="M15" s="36"/>
      <c r="N15" s="38">
        <v>30000</v>
      </c>
      <c r="O15" s="37"/>
      <c r="P15" s="37"/>
    </row>
    <row r="16" spans="1:16" ht="22" x14ac:dyDescent="0.2">
      <c r="A16" s="60" t="s">
        <v>193</v>
      </c>
      <c r="B16" s="64" t="s">
        <v>192</v>
      </c>
      <c r="C16" s="56"/>
      <c r="D16" s="57"/>
      <c r="E16" s="58"/>
      <c r="F16" s="58"/>
      <c r="G16" s="58"/>
      <c r="H16" s="57"/>
      <c r="I16" s="58"/>
      <c r="J16" s="58"/>
      <c r="K16" s="58"/>
      <c r="L16" s="57"/>
      <c r="M16" s="57"/>
      <c r="N16" s="59">
        <v>30000</v>
      </c>
      <c r="O16" s="58"/>
      <c r="P16" s="58"/>
    </row>
    <row r="17" spans="1:16" ht="24.75" customHeight="1" x14ac:dyDescent="0.2">
      <c r="A17" s="31" t="s">
        <v>119</v>
      </c>
      <c r="B17" s="32" t="s">
        <v>31</v>
      </c>
      <c r="C17" s="33"/>
      <c r="D17" s="33"/>
      <c r="E17" s="33"/>
      <c r="F17" s="33"/>
      <c r="G17" s="33"/>
      <c r="H17" s="33"/>
      <c r="I17" s="33"/>
      <c r="J17" s="33"/>
      <c r="K17" s="33"/>
      <c r="L17" s="33"/>
      <c r="M17" s="33"/>
      <c r="N17" s="34">
        <f>SUM(N18:N21)</f>
        <v>125000</v>
      </c>
      <c r="O17" s="34">
        <f t="shared" ref="O17:P17" si="1">SUM(O18:O20)</f>
        <v>0</v>
      </c>
      <c r="P17" s="34">
        <f t="shared" si="1"/>
        <v>24000</v>
      </c>
    </row>
    <row r="18" spans="1:16" ht="52" customHeight="1" x14ac:dyDescent="0.2">
      <c r="A18" s="37" t="s">
        <v>120</v>
      </c>
      <c r="B18" s="35" t="s">
        <v>210</v>
      </c>
      <c r="C18" s="35"/>
      <c r="D18" s="36"/>
      <c r="E18" s="37" t="s">
        <v>23</v>
      </c>
      <c r="F18" s="37" t="s">
        <v>23</v>
      </c>
      <c r="G18" s="37" t="s">
        <v>23</v>
      </c>
      <c r="H18" s="36"/>
      <c r="I18" s="37" t="s">
        <v>23</v>
      </c>
      <c r="J18" s="37" t="s">
        <v>23</v>
      </c>
      <c r="K18" s="37" t="s">
        <v>23</v>
      </c>
      <c r="L18" s="36"/>
      <c r="M18" s="36"/>
      <c r="N18" s="39">
        <v>30000</v>
      </c>
      <c r="O18" s="37"/>
      <c r="P18" s="37">
        <v>5000</v>
      </c>
    </row>
    <row r="19" spans="1:16" ht="45" customHeight="1" x14ac:dyDescent="0.2">
      <c r="A19" s="31" t="s">
        <v>121</v>
      </c>
      <c r="B19" s="35" t="s">
        <v>32</v>
      </c>
      <c r="C19" s="35" t="s">
        <v>33</v>
      </c>
      <c r="D19" s="36"/>
      <c r="E19" s="37" t="s">
        <v>23</v>
      </c>
      <c r="F19" s="37" t="s">
        <v>23</v>
      </c>
      <c r="G19" s="37" t="s">
        <v>23</v>
      </c>
      <c r="H19" s="36"/>
      <c r="I19" s="37"/>
      <c r="J19" s="37"/>
      <c r="K19" s="37"/>
      <c r="L19" s="36"/>
      <c r="M19" s="36"/>
      <c r="N19" s="39">
        <v>50000</v>
      </c>
      <c r="O19" s="37"/>
      <c r="P19" s="39">
        <v>15000</v>
      </c>
    </row>
    <row r="20" spans="1:16" ht="22" x14ac:dyDescent="0.2">
      <c r="A20" s="31" t="s">
        <v>122</v>
      </c>
      <c r="B20" s="35" t="s">
        <v>34</v>
      </c>
      <c r="C20" s="35" t="s">
        <v>35</v>
      </c>
      <c r="D20" s="36"/>
      <c r="E20" s="37" t="s">
        <v>23</v>
      </c>
      <c r="F20" s="37" t="s">
        <v>23</v>
      </c>
      <c r="G20" s="37" t="s">
        <v>23</v>
      </c>
      <c r="H20" s="36"/>
      <c r="I20" s="37" t="s">
        <v>23</v>
      </c>
      <c r="J20" s="37" t="s">
        <v>23</v>
      </c>
      <c r="K20" s="37" t="s">
        <v>23</v>
      </c>
      <c r="L20" s="36"/>
      <c r="M20" s="36"/>
      <c r="N20" s="39">
        <v>15000</v>
      </c>
      <c r="O20" s="37"/>
      <c r="P20" s="37">
        <v>4000</v>
      </c>
    </row>
    <row r="21" spans="1:16" ht="22" x14ac:dyDescent="0.2">
      <c r="A21" s="31"/>
      <c r="B21" s="65" t="s">
        <v>38</v>
      </c>
      <c r="C21" s="56"/>
      <c r="D21" s="57"/>
      <c r="E21" s="58"/>
      <c r="F21" s="58"/>
      <c r="G21" s="58"/>
      <c r="H21" s="57"/>
      <c r="I21" s="58"/>
      <c r="J21" s="58"/>
      <c r="K21" s="58"/>
      <c r="L21" s="57"/>
      <c r="M21" s="57"/>
      <c r="N21" s="61">
        <v>30000</v>
      </c>
      <c r="O21" s="58"/>
      <c r="P21" s="58"/>
    </row>
    <row r="22" spans="1:16" x14ac:dyDescent="0.2">
      <c r="A22" s="31" t="s">
        <v>123</v>
      </c>
      <c r="B22" s="32" t="s">
        <v>199</v>
      </c>
      <c r="C22" s="33"/>
      <c r="D22" s="33"/>
      <c r="E22" s="33"/>
      <c r="F22" s="33"/>
      <c r="G22" s="33"/>
      <c r="H22" s="33"/>
      <c r="I22" s="33"/>
      <c r="J22" s="33"/>
      <c r="K22" s="33"/>
      <c r="L22" s="33"/>
      <c r="M22" s="33"/>
      <c r="N22" s="34">
        <f>SUM(N23:N27)</f>
        <v>81000</v>
      </c>
      <c r="O22" s="34">
        <f t="shared" ref="O22:P22" si="2">SUM(O23:O27)</f>
        <v>0</v>
      </c>
      <c r="P22" s="34">
        <f t="shared" si="2"/>
        <v>2000</v>
      </c>
    </row>
    <row r="23" spans="1:16" ht="44" x14ac:dyDescent="0.2">
      <c r="A23" s="40" t="s">
        <v>124</v>
      </c>
      <c r="B23" s="71" t="s">
        <v>211</v>
      </c>
      <c r="C23" s="35" t="s">
        <v>194</v>
      </c>
      <c r="D23" s="36"/>
      <c r="E23" s="37"/>
      <c r="F23" s="37"/>
      <c r="G23" s="37"/>
      <c r="H23" s="36"/>
      <c r="I23" s="37"/>
      <c r="J23" s="37"/>
      <c r="K23" s="37"/>
      <c r="L23" s="36"/>
      <c r="M23" s="36"/>
      <c r="N23" s="39">
        <v>5000</v>
      </c>
      <c r="O23" s="37"/>
      <c r="P23" s="37">
        <v>0</v>
      </c>
    </row>
    <row r="24" spans="1:16" s="7" customFormat="1" ht="55" x14ac:dyDescent="0.2">
      <c r="A24" s="40" t="s">
        <v>125</v>
      </c>
      <c r="B24" s="35" t="s">
        <v>36</v>
      </c>
      <c r="C24" s="35" t="s">
        <v>186</v>
      </c>
      <c r="D24" s="36"/>
      <c r="E24" s="37"/>
      <c r="F24" s="37"/>
      <c r="G24" s="37"/>
      <c r="H24" s="36"/>
      <c r="I24" s="37"/>
      <c r="J24" s="37"/>
      <c r="K24" s="37"/>
      <c r="L24" s="36"/>
      <c r="M24" s="36"/>
      <c r="N24" s="39">
        <v>0</v>
      </c>
      <c r="O24" s="37"/>
      <c r="P24" s="37"/>
    </row>
    <row r="25" spans="1:16" s="7" customFormat="1" ht="44" x14ac:dyDescent="0.2">
      <c r="A25" s="40" t="s">
        <v>126</v>
      </c>
      <c r="B25" s="35" t="s">
        <v>37</v>
      </c>
      <c r="C25" s="35" t="s">
        <v>187</v>
      </c>
      <c r="D25" s="36"/>
      <c r="E25" s="37"/>
      <c r="F25" s="37"/>
      <c r="G25" s="37"/>
      <c r="H25" s="36"/>
      <c r="I25" s="37"/>
      <c r="J25" s="37"/>
      <c r="K25" s="37"/>
      <c r="L25" s="36"/>
      <c r="M25" s="36"/>
      <c r="N25" s="39">
        <v>0</v>
      </c>
      <c r="O25" s="37"/>
      <c r="P25" s="37"/>
    </row>
    <row r="26" spans="1:16" s="7" customFormat="1" ht="53.25" customHeight="1" x14ac:dyDescent="0.2">
      <c r="A26" s="40" t="s">
        <v>127</v>
      </c>
      <c r="B26" s="62" t="s">
        <v>38</v>
      </c>
      <c r="C26" s="35" t="s">
        <v>39</v>
      </c>
      <c r="D26" s="36"/>
      <c r="E26" s="37"/>
      <c r="F26" s="37"/>
      <c r="G26" s="37"/>
      <c r="H26" s="36"/>
      <c r="I26" s="37" t="s">
        <v>23</v>
      </c>
      <c r="J26" s="37" t="s">
        <v>23</v>
      </c>
      <c r="K26" s="37" t="s">
        <v>23</v>
      </c>
      <c r="L26" s="36"/>
      <c r="M26" s="36"/>
      <c r="N26" s="39">
        <v>0</v>
      </c>
      <c r="O26" s="37"/>
      <c r="P26" s="37">
        <v>2000</v>
      </c>
    </row>
    <row r="27" spans="1:16" s="7" customFormat="1" ht="66" x14ac:dyDescent="0.2">
      <c r="A27" s="40" t="s">
        <v>128</v>
      </c>
      <c r="B27" s="71" t="s">
        <v>40</v>
      </c>
      <c r="C27" s="35" t="s">
        <v>198</v>
      </c>
      <c r="D27" s="36"/>
      <c r="E27" s="37"/>
      <c r="F27" s="37"/>
      <c r="G27" s="37"/>
      <c r="H27" s="36"/>
      <c r="I27" s="37"/>
      <c r="J27" s="37"/>
      <c r="K27" s="37"/>
      <c r="L27" s="36"/>
      <c r="M27" s="36"/>
      <c r="N27" s="72">
        <v>76000</v>
      </c>
      <c r="O27" s="37"/>
      <c r="P27" s="37"/>
    </row>
    <row r="28" spans="1:16" x14ac:dyDescent="0.2">
      <c r="A28" s="31"/>
      <c r="B28" s="41" t="s">
        <v>41</v>
      </c>
      <c r="C28" s="42"/>
      <c r="D28" s="42"/>
      <c r="E28" s="42"/>
      <c r="F28" s="42"/>
      <c r="G28" s="42"/>
      <c r="H28" s="42"/>
      <c r="I28" s="42"/>
      <c r="J28" s="42"/>
      <c r="K28" s="42"/>
      <c r="L28" s="42"/>
      <c r="M28" s="42"/>
      <c r="N28" s="43">
        <f>N22+N17+N10</f>
        <v>351000</v>
      </c>
      <c r="O28" s="43">
        <f t="shared" ref="O28:P28" si="3">O22+O17+O10</f>
        <v>0</v>
      </c>
      <c r="P28" s="43">
        <f t="shared" si="3"/>
        <v>37000</v>
      </c>
    </row>
    <row r="29" spans="1:16" x14ac:dyDescent="0.2">
      <c r="A29" s="31" t="s">
        <v>129</v>
      </c>
      <c r="B29" s="136" t="s">
        <v>42</v>
      </c>
      <c r="C29" s="137"/>
      <c r="D29" s="137"/>
      <c r="E29" s="137"/>
      <c r="F29" s="137"/>
      <c r="G29" s="137"/>
      <c r="H29" s="137"/>
      <c r="I29" s="137"/>
      <c r="J29" s="137"/>
      <c r="K29" s="137"/>
      <c r="L29" s="137"/>
      <c r="M29" s="137"/>
      <c r="N29" s="137"/>
      <c r="O29" s="137"/>
      <c r="P29" s="137"/>
    </row>
    <row r="30" spans="1:16" x14ac:dyDescent="0.2">
      <c r="A30" s="31" t="s">
        <v>130</v>
      </c>
      <c r="B30" s="32" t="s">
        <v>43</v>
      </c>
      <c r="C30" s="33"/>
      <c r="D30" s="33"/>
      <c r="E30" s="33"/>
      <c r="F30" s="33"/>
      <c r="G30" s="33"/>
      <c r="H30" s="33"/>
      <c r="I30" s="33"/>
      <c r="J30" s="33"/>
      <c r="K30" s="33"/>
      <c r="L30" s="33"/>
      <c r="M30" s="33"/>
      <c r="N30" s="34">
        <f>SUM(N31:N32)</f>
        <v>0</v>
      </c>
      <c r="O30" s="34">
        <f t="shared" ref="O30:P30" si="4">SUM(O31:O32)</f>
        <v>0</v>
      </c>
      <c r="P30" s="34">
        <f t="shared" si="4"/>
        <v>6000</v>
      </c>
    </row>
    <row r="31" spans="1:16" ht="44" x14ac:dyDescent="0.2">
      <c r="A31" s="31" t="s">
        <v>131</v>
      </c>
      <c r="B31" s="35" t="s">
        <v>44</v>
      </c>
      <c r="C31" s="37" t="s">
        <v>45</v>
      </c>
      <c r="D31" s="36"/>
      <c r="E31" s="37"/>
      <c r="F31" s="37"/>
      <c r="G31" s="37" t="s">
        <v>23</v>
      </c>
      <c r="H31" s="36"/>
      <c r="I31" s="37"/>
      <c r="J31" s="37"/>
      <c r="K31" s="37"/>
      <c r="L31" s="36"/>
      <c r="M31" s="36"/>
      <c r="N31" s="39">
        <v>0</v>
      </c>
      <c r="O31" s="37"/>
      <c r="P31" s="37">
        <v>6000</v>
      </c>
    </row>
    <row r="32" spans="1:16" ht="33" x14ac:dyDescent="0.2">
      <c r="A32" s="31" t="s">
        <v>132</v>
      </c>
      <c r="B32" s="35" t="s">
        <v>46</v>
      </c>
      <c r="C32" s="35" t="s">
        <v>189</v>
      </c>
      <c r="D32" s="36"/>
      <c r="E32" s="37"/>
      <c r="F32" s="37"/>
      <c r="G32" s="37"/>
      <c r="H32" s="36"/>
      <c r="I32" s="37"/>
      <c r="J32" s="37"/>
      <c r="K32" s="37"/>
      <c r="L32" s="36"/>
      <c r="M32" s="36"/>
      <c r="N32" s="39">
        <v>0</v>
      </c>
      <c r="O32" s="37"/>
      <c r="P32" s="37">
        <v>0</v>
      </c>
    </row>
    <row r="33" spans="1:16" x14ac:dyDescent="0.2">
      <c r="A33" s="31" t="s">
        <v>133</v>
      </c>
      <c r="B33" s="32" t="s">
        <v>47</v>
      </c>
      <c r="C33" s="33"/>
      <c r="D33" s="33"/>
      <c r="E33" s="33"/>
      <c r="F33" s="33"/>
      <c r="G33" s="33"/>
      <c r="H33" s="33"/>
      <c r="I33" s="33"/>
      <c r="J33" s="33"/>
      <c r="K33" s="33"/>
      <c r="L33" s="33"/>
      <c r="M33" s="33"/>
      <c r="N33" s="34">
        <f>SUM(N34:N35)</f>
        <v>0</v>
      </c>
      <c r="O33" s="34">
        <f t="shared" ref="O33:P33" si="5">SUM(O34:O35)</f>
        <v>0</v>
      </c>
      <c r="P33" s="34">
        <f t="shared" si="5"/>
        <v>0</v>
      </c>
    </row>
    <row r="34" spans="1:16" ht="33" x14ac:dyDescent="0.2">
      <c r="A34" s="31" t="s">
        <v>134</v>
      </c>
      <c r="B34" s="35" t="s">
        <v>48</v>
      </c>
      <c r="C34" s="35" t="s">
        <v>49</v>
      </c>
      <c r="D34" s="36"/>
      <c r="E34" s="37"/>
      <c r="F34" s="37"/>
      <c r="G34" s="37"/>
      <c r="H34" s="36"/>
      <c r="I34" s="37" t="s">
        <v>23</v>
      </c>
      <c r="J34" s="37" t="s">
        <v>23</v>
      </c>
      <c r="K34" s="37" t="s">
        <v>23</v>
      </c>
      <c r="L34" s="36"/>
      <c r="M34" s="36"/>
      <c r="N34" s="39">
        <v>0</v>
      </c>
      <c r="O34" s="37"/>
      <c r="P34" s="37">
        <v>0</v>
      </c>
    </row>
    <row r="35" spans="1:16" ht="44" x14ac:dyDescent="0.2">
      <c r="A35" s="31" t="s">
        <v>135</v>
      </c>
      <c r="B35" s="35" t="s">
        <v>50</v>
      </c>
      <c r="C35" s="35" t="s">
        <v>185</v>
      </c>
      <c r="D35" s="36"/>
      <c r="E35" s="37"/>
      <c r="F35" s="37"/>
      <c r="G35" s="37"/>
      <c r="H35" s="36"/>
      <c r="I35" s="37"/>
      <c r="J35" s="37"/>
      <c r="K35" s="37"/>
      <c r="L35" s="36"/>
      <c r="M35" s="36"/>
      <c r="N35" s="39">
        <v>0</v>
      </c>
      <c r="O35" s="37"/>
      <c r="P35" s="37">
        <v>0</v>
      </c>
    </row>
    <row r="36" spans="1:16" x14ac:dyDescent="0.2">
      <c r="A36" s="31" t="s">
        <v>136</v>
      </c>
      <c r="B36" s="32" t="s">
        <v>51</v>
      </c>
      <c r="C36" s="33"/>
      <c r="D36" s="33"/>
      <c r="E36" s="33"/>
      <c r="F36" s="33"/>
      <c r="G36" s="33"/>
      <c r="H36" s="33"/>
      <c r="I36" s="33"/>
      <c r="J36" s="33"/>
      <c r="K36" s="33"/>
      <c r="L36" s="33"/>
      <c r="M36" s="33"/>
      <c r="N36" s="34">
        <f>SUM(N37:N39)</f>
        <v>133000</v>
      </c>
      <c r="O36" s="34">
        <f t="shared" ref="O36:P36" si="6">SUM(O37:O39)</f>
        <v>0</v>
      </c>
      <c r="P36" s="34">
        <f t="shared" si="6"/>
        <v>14000</v>
      </c>
    </row>
    <row r="37" spans="1:16" s="7" customFormat="1" ht="44" x14ac:dyDescent="0.2">
      <c r="A37" s="40" t="s">
        <v>137</v>
      </c>
      <c r="B37" s="35" t="s">
        <v>195</v>
      </c>
      <c r="C37" s="35" t="s">
        <v>184</v>
      </c>
      <c r="D37" s="36"/>
      <c r="E37" s="37"/>
      <c r="F37" s="37"/>
      <c r="G37" s="37"/>
      <c r="H37" s="36"/>
      <c r="I37" s="37" t="s">
        <v>23</v>
      </c>
      <c r="J37" s="37"/>
      <c r="K37" s="37"/>
      <c r="L37" s="36"/>
      <c r="M37" s="36"/>
      <c r="N37" s="72">
        <v>35000</v>
      </c>
      <c r="O37" s="37"/>
      <c r="P37" s="40">
        <v>1500</v>
      </c>
    </row>
    <row r="38" spans="1:16" s="7" customFormat="1" ht="55" x14ac:dyDescent="0.2">
      <c r="A38" s="40" t="s">
        <v>138</v>
      </c>
      <c r="B38" s="35" t="s">
        <v>52</v>
      </c>
      <c r="C38" s="35" t="s">
        <v>200</v>
      </c>
      <c r="D38" s="36"/>
      <c r="E38" s="37" t="s">
        <v>23</v>
      </c>
      <c r="F38" s="37" t="s">
        <v>23</v>
      </c>
      <c r="G38" s="37" t="s">
        <v>23</v>
      </c>
      <c r="H38" s="36"/>
      <c r="I38" s="37" t="s">
        <v>23</v>
      </c>
      <c r="J38" s="37" t="s">
        <v>23</v>
      </c>
      <c r="K38" s="37" t="s">
        <v>23</v>
      </c>
      <c r="L38" s="36"/>
      <c r="M38" s="36"/>
      <c r="N38" s="72">
        <v>98000</v>
      </c>
      <c r="O38" s="37"/>
      <c r="P38" s="40">
        <v>12500</v>
      </c>
    </row>
    <row r="39" spans="1:16" s="7" customFormat="1" ht="33" x14ac:dyDescent="0.2">
      <c r="A39" s="40" t="s">
        <v>139</v>
      </c>
      <c r="B39" s="63" t="s">
        <v>53</v>
      </c>
      <c r="C39" s="63" t="s">
        <v>54</v>
      </c>
      <c r="D39" s="36"/>
      <c r="E39" s="37"/>
      <c r="F39" s="37"/>
      <c r="G39" s="37"/>
      <c r="H39" s="36"/>
      <c r="I39" s="37" t="s">
        <v>23</v>
      </c>
      <c r="J39" s="37" t="s">
        <v>23</v>
      </c>
      <c r="K39" s="37" t="s">
        <v>23</v>
      </c>
      <c r="L39" s="36"/>
      <c r="M39" s="36"/>
      <c r="N39" s="72">
        <v>0</v>
      </c>
      <c r="O39" s="37"/>
      <c r="P39" s="37">
        <v>0</v>
      </c>
    </row>
    <row r="40" spans="1:16" x14ac:dyDescent="0.2">
      <c r="A40" s="31"/>
      <c r="B40" s="41" t="s">
        <v>55</v>
      </c>
      <c r="C40" s="42"/>
      <c r="D40" s="42"/>
      <c r="E40" s="42"/>
      <c r="F40" s="42"/>
      <c r="G40" s="42"/>
      <c r="H40" s="42"/>
      <c r="I40" s="42"/>
      <c r="J40" s="42"/>
      <c r="K40" s="42"/>
      <c r="L40" s="42"/>
      <c r="M40" s="42"/>
      <c r="N40" s="43">
        <f>N36+N33+N30</f>
        <v>133000</v>
      </c>
      <c r="O40" s="43">
        <f t="shared" ref="O40:P40" si="7">O36+O33+O30</f>
        <v>0</v>
      </c>
      <c r="P40" s="43">
        <f t="shared" si="7"/>
        <v>20000</v>
      </c>
    </row>
    <row r="41" spans="1:16" x14ac:dyDescent="0.2">
      <c r="A41" s="31" t="s">
        <v>140</v>
      </c>
      <c r="B41" s="136" t="s">
        <v>56</v>
      </c>
      <c r="C41" s="137"/>
      <c r="D41" s="137"/>
      <c r="E41" s="137"/>
      <c r="F41" s="137"/>
      <c r="G41" s="137"/>
      <c r="H41" s="137"/>
      <c r="I41" s="137"/>
      <c r="J41" s="137"/>
      <c r="K41" s="137"/>
      <c r="L41" s="137"/>
      <c r="M41" s="137"/>
      <c r="N41" s="137"/>
      <c r="O41" s="137"/>
      <c r="P41" s="137"/>
    </row>
    <row r="42" spans="1:16" x14ac:dyDescent="0.2">
      <c r="A42" s="31" t="s">
        <v>141</v>
      </c>
      <c r="B42" s="32" t="s">
        <v>57</v>
      </c>
      <c r="C42" s="33"/>
      <c r="D42" s="33"/>
      <c r="E42" s="33"/>
      <c r="F42" s="33"/>
      <c r="G42" s="33"/>
      <c r="H42" s="33"/>
      <c r="I42" s="33"/>
      <c r="J42" s="33"/>
      <c r="K42" s="33"/>
      <c r="L42" s="33"/>
      <c r="M42" s="33"/>
      <c r="N42" s="34">
        <f>SUM(N43:N47)</f>
        <v>35000</v>
      </c>
      <c r="O42" s="34">
        <f t="shared" ref="O42:P42" si="8">SUM(O43:O47)</f>
        <v>0</v>
      </c>
      <c r="P42" s="34">
        <f t="shared" si="8"/>
        <v>0</v>
      </c>
    </row>
    <row r="43" spans="1:16" s="7" customFormat="1" ht="33" x14ac:dyDescent="0.2">
      <c r="A43" s="40" t="s">
        <v>142</v>
      </c>
      <c r="B43" s="35" t="s">
        <v>58</v>
      </c>
      <c r="C43" s="35" t="s">
        <v>59</v>
      </c>
      <c r="D43" s="36"/>
      <c r="E43" s="37" t="s">
        <v>23</v>
      </c>
      <c r="F43" s="37" t="s">
        <v>23</v>
      </c>
      <c r="G43" s="37" t="s">
        <v>23</v>
      </c>
      <c r="H43" s="36"/>
      <c r="I43" s="37" t="s">
        <v>23</v>
      </c>
      <c r="J43" s="37" t="s">
        <v>23</v>
      </c>
      <c r="K43" s="37" t="s">
        <v>23</v>
      </c>
      <c r="L43" s="36"/>
      <c r="M43" s="36"/>
      <c r="N43" s="39">
        <v>0</v>
      </c>
      <c r="O43" s="37"/>
      <c r="P43" s="37">
        <v>0</v>
      </c>
    </row>
    <row r="44" spans="1:16" s="7" customFormat="1" ht="33" x14ac:dyDescent="0.2">
      <c r="A44" s="40" t="s">
        <v>143</v>
      </c>
      <c r="B44" s="35" t="s">
        <v>60</v>
      </c>
      <c r="C44" s="35" t="s">
        <v>61</v>
      </c>
      <c r="D44" s="36"/>
      <c r="E44" s="37"/>
      <c r="F44" s="37"/>
      <c r="G44" s="37"/>
      <c r="H44" s="36"/>
      <c r="I44" s="37"/>
      <c r="J44" s="37"/>
      <c r="K44" s="37"/>
      <c r="L44" s="36"/>
      <c r="M44" s="36"/>
      <c r="N44" s="39">
        <v>30000</v>
      </c>
      <c r="O44" s="37"/>
      <c r="P44" s="37">
        <v>0</v>
      </c>
    </row>
    <row r="45" spans="1:16" s="7" customFormat="1" ht="44" x14ac:dyDescent="0.2">
      <c r="A45" s="40" t="s">
        <v>144</v>
      </c>
      <c r="B45" s="35" t="s">
        <v>62</v>
      </c>
      <c r="C45" s="35" t="s">
        <v>196</v>
      </c>
      <c r="D45" s="36"/>
      <c r="E45" s="37"/>
      <c r="F45" s="37"/>
      <c r="G45" s="37"/>
      <c r="H45" s="36"/>
      <c r="I45" s="37"/>
      <c r="J45" s="37"/>
      <c r="K45" s="37"/>
      <c r="L45" s="36"/>
      <c r="M45" s="36"/>
      <c r="N45" s="39">
        <v>0</v>
      </c>
      <c r="O45" s="37"/>
      <c r="P45" s="37"/>
    </row>
    <row r="46" spans="1:16" s="7" customFormat="1" ht="33" x14ac:dyDescent="0.2">
      <c r="A46" s="40" t="s">
        <v>145</v>
      </c>
      <c r="B46" s="35" t="s">
        <v>63</v>
      </c>
      <c r="C46" s="35" t="s">
        <v>197</v>
      </c>
      <c r="D46" s="36"/>
      <c r="E46" s="37"/>
      <c r="F46" s="37"/>
      <c r="G46" s="37"/>
      <c r="H46" s="36"/>
      <c r="I46" s="37"/>
      <c r="J46" s="37"/>
      <c r="K46" s="37"/>
      <c r="L46" s="36"/>
      <c r="M46" s="36"/>
      <c r="N46" s="39">
        <v>0</v>
      </c>
      <c r="O46" s="37"/>
      <c r="P46" s="37"/>
    </row>
    <row r="47" spans="1:16" ht="22" x14ac:dyDescent="0.2">
      <c r="A47" s="31" t="s">
        <v>146</v>
      </c>
      <c r="B47" s="35" t="s">
        <v>64</v>
      </c>
      <c r="C47" s="35" t="s">
        <v>65</v>
      </c>
      <c r="D47" s="36"/>
      <c r="E47" s="37" t="s">
        <v>23</v>
      </c>
      <c r="F47" s="37" t="s">
        <v>23</v>
      </c>
      <c r="G47" s="37" t="s">
        <v>66</v>
      </c>
      <c r="H47" s="36"/>
      <c r="I47" s="37" t="s">
        <v>23</v>
      </c>
      <c r="J47" s="37" t="s">
        <v>23</v>
      </c>
      <c r="K47" s="37" t="s">
        <v>23</v>
      </c>
      <c r="L47" s="36"/>
      <c r="M47" s="36"/>
      <c r="N47" s="39">
        <v>5000</v>
      </c>
      <c r="O47" s="37"/>
      <c r="P47" s="37">
        <v>0</v>
      </c>
    </row>
    <row r="48" spans="1:16" x14ac:dyDescent="0.2">
      <c r="A48" s="31"/>
      <c r="B48" s="41" t="s">
        <v>67</v>
      </c>
      <c r="C48" s="42"/>
      <c r="D48" s="42"/>
      <c r="E48" s="42"/>
      <c r="F48" s="42"/>
      <c r="G48" s="42"/>
      <c r="H48" s="42"/>
      <c r="I48" s="42"/>
      <c r="J48" s="42"/>
      <c r="K48" s="42"/>
      <c r="L48" s="42"/>
      <c r="M48" s="42"/>
      <c r="N48" s="43">
        <f>N42</f>
        <v>35000</v>
      </c>
      <c r="O48" s="43">
        <f t="shared" ref="O48:P48" si="9">O42</f>
        <v>0</v>
      </c>
      <c r="P48" s="43">
        <f t="shared" si="9"/>
        <v>0</v>
      </c>
    </row>
    <row r="49" spans="1:16" x14ac:dyDescent="0.2">
      <c r="A49" s="31" t="s">
        <v>147</v>
      </c>
      <c r="B49" s="134" t="s">
        <v>68</v>
      </c>
      <c r="C49" s="135"/>
      <c r="D49" s="135"/>
      <c r="E49" s="135"/>
      <c r="F49" s="135"/>
      <c r="G49" s="135"/>
      <c r="H49" s="135"/>
      <c r="I49" s="135"/>
      <c r="J49" s="135"/>
      <c r="K49" s="135"/>
      <c r="L49" s="135"/>
      <c r="M49" s="135"/>
      <c r="N49" s="135"/>
      <c r="O49" s="135"/>
      <c r="P49" s="135"/>
    </row>
    <row r="50" spans="1:16" s="1" customFormat="1" x14ac:dyDescent="0.2">
      <c r="A50" s="44" t="s">
        <v>148</v>
      </c>
      <c r="B50" s="32" t="s">
        <v>69</v>
      </c>
      <c r="C50" s="33"/>
      <c r="D50" s="33"/>
      <c r="E50" s="33"/>
      <c r="F50" s="33"/>
      <c r="G50" s="33"/>
      <c r="H50" s="33"/>
      <c r="I50" s="33"/>
      <c r="J50" s="33"/>
      <c r="K50" s="33"/>
      <c r="L50" s="33"/>
      <c r="M50" s="33"/>
      <c r="N50" s="34">
        <f>SUM(N51:N52)</f>
        <v>25000</v>
      </c>
      <c r="O50" s="34">
        <f t="shared" ref="O50:P50" si="10">SUM(O51:O52)</f>
        <v>0</v>
      </c>
      <c r="P50" s="34">
        <f t="shared" si="10"/>
        <v>6000</v>
      </c>
    </row>
    <row r="51" spans="1:16" ht="33" x14ac:dyDescent="0.2">
      <c r="A51" s="37" t="s">
        <v>149</v>
      </c>
      <c r="B51" s="35" t="s">
        <v>70</v>
      </c>
      <c r="C51" s="35" t="s">
        <v>71</v>
      </c>
      <c r="D51" s="36"/>
      <c r="E51" s="37" t="s">
        <v>23</v>
      </c>
      <c r="F51" s="37" t="s">
        <v>23</v>
      </c>
      <c r="G51" s="37" t="s">
        <v>23</v>
      </c>
      <c r="H51" s="36"/>
      <c r="I51" s="37"/>
      <c r="J51" s="37"/>
      <c r="K51" s="37"/>
      <c r="L51" s="36"/>
      <c r="M51" s="36"/>
      <c r="N51" s="39">
        <v>20000</v>
      </c>
      <c r="O51" s="37"/>
      <c r="P51" s="37">
        <v>3000</v>
      </c>
    </row>
    <row r="52" spans="1:16" ht="22" x14ac:dyDescent="0.2">
      <c r="A52" s="37" t="s">
        <v>150</v>
      </c>
      <c r="B52" s="35" t="s">
        <v>72</v>
      </c>
      <c r="C52" s="35" t="s">
        <v>73</v>
      </c>
      <c r="D52" s="36"/>
      <c r="E52" s="37"/>
      <c r="F52" s="37" t="s">
        <v>23</v>
      </c>
      <c r="G52" s="37"/>
      <c r="H52" s="36"/>
      <c r="I52" s="37" t="s">
        <v>23</v>
      </c>
      <c r="J52" s="37"/>
      <c r="K52" s="37"/>
      <c r="L52" s="36"/>
      <c r="M52" s="36"/>
      <c r="N52" s="39">
        <v>5000</v>
      </c>
      <c r="O52" s="37"/>
      <c r="P52" s="37">
        <v>3000</v>
      </c>
    </row>
    <row r="53" spans="1:16" x14ac:dyDescent="0.2">
      <c r="A53" s="31" t="s">
        <v>151</v>
      </c>
      <c r="B53" s="32" t="s">
        <v>74</v>
      </c>
      <c r="C53" s="33"/>
      <c r="D53" s="33"/>
      <c r="E53" s="33"/>
      <c r="F53" s="33"/>
      <c r="G53" s="33"/>
      <c r="H53" s="33"/>
      <c r="I53" s="33"/>
      <c r="J53" s="33"/>
      <c r="K53" s="33"/>
      <c r="L53" s="33"/>
      <c r="M53" s="33"/>
      <c r="N53" s="34">
        <f>SUM(N54:N55)</f>
        <v>20000</v>
      </c>
      <c r="O53" s="34">
        <f t="shared" ref="O53:P53" si="11">SUM(O54:O55)</f>
        <v>0</v>
      </c>
      <c r="P53" s="34">
        <f t="shared" si="11"/>
        <v>0</v>
      </c>
    </row>
    <row r="54" spans="1:16" ht="77" x14ac:dyDescent="0.2">
      <c r="A54" s="40" t="s">
        <v>152</v>
      </c>
      <c r="B54" s="35" t="s">
        <v>75</v>
      </c>
      <c r="C54" s="35" t="s">
        <v>177</v>
      </c>
      <c r="D54" s="36"/>
      <c r="E54" s="37"/>
      <c r="F54" s="37"/>
      <c r="G54" s="37"/>
      <c r="H54" s="36"/>
      <c r="I54" s="37"/>
      <c r="J54" s="37"/>
      <c r="K54" s="37"/>
      <c r="L54" s="36"/>
      <c r="M54" s="36"/>
      <c r="N54" s="39">
        <v>10000</v>
      </c>
      <c r="O54" s="37"/>
      <c r="P54" s="37"/>
    </row>
    <row r="55" spans="1:16" ht="22" x14ac:dyDescent="0.2">
      <c r="A55" s="45" t="s">
        <v>153</v>
      </c>
      <c r="B55" s="35" t="s">
        <v>76</v>
      </c>
      <c r="C55" s="35" t="s">
        <v>178</v>
      </c>
      <c r="D55" s="36"/>
      <c r="E55" s="37"/>
      <c r="F55" s="37"/>
      <c r="G55" s="37"/>
      <c r="H55" s="36"/>
      <c r="I55" s="37"/>
      <c r="J55" s="37"/>
      <c r="K55" s="37"/>
      <c r="L55" s="36"/>
      <c r="M55" s="36"/>
      <c r="N55" s="39">
        <v>10000</v>
      </c>
      <c r="O55" s="37"/>
      <c r="P55" s="37"/>
    </row>
    <row r="56" spans="1:16" ht="36.75" customHeight="1" x14ac:dyDescent="0.2">
      <c r="A56" s="31"/>
      <c r="B56" s="46" t="s">
        <v>77</v>
      </c>
      <c r="C56" s="42"/>
      <c r="D56" s="42"/>
      <c r="E56" s="42"/>
      <c r="F56" s="42"/>
      <c r="G56" s="42"/>
      <c r="H56" s="42"/>
      <c r="I56" s="42"/>
      <c r="J56" s="42"/>
      <c r="K56" s="42"/>
      <c r="L56" s="42"/>
      <c r="M56" s="42"/>
      <c r="N56" s="43">
        <f>N53+N50</f>
        <v>45000</v>
      </c>
      <c r="O56" s="43">
        <f t="shared" ref="O56:P56" si="12">O53+O50</f>
        <v>0</v>
      </c>
      <c r="P56" s="43">
        <f t="shared" si="12"/>
        <v>6000</v>
      </c>
    </row>
    <row r="57" spans="1:16" x14ac:dyDescent="0.2">
      <c r="A57" s="31" t="s">
        <v>154</v>
      </c>
      <c r="B57" s="136" t="s">
        <v>78</v>
      </c>
      <c r="C57" s="137"/>
      <c r="D57" s="137"/>
      <c r="E57" s="137"/>
      <c r="F57" s="137"/>
      <c r="G57" s="137"/>
      <c r="H57" s="137"/>
      <c r="I57" s="137"/>
      <c r="J57" s="137"/>
      <c r="K57" s="137"/>
      <c r="L57" s="137"/>
      <c r="M57" s="137"/>
      <c r="N57" s="137"/>
      <c r="O57" s="137"/>
      <c r="P57" s="137"/>
    </row>
    <row r="58" spans="1:16" s="1" customFormat="1" x14ac:dyDescent="0.2">
      <c r="A58" s="47" t="s">
        <v>174</v>
      </c>
      <c r="B58" s="32" t="s">
        <v>79</v>
      </c>
      <c r="C58" s="33"/>
      <c r="D58" s="33"/>
      <c r="E58" s="33"/>
      <c r="F58" s="33"/>
      <c r="G58" s="33"/>
      <c r="H58" s="33"/>
      <c r="I58" s="33"/>
      <c r="J58" s="33"/>
      <c r="K58" s="33"/>
      <c r="L58" s="33"/>
      <c r="M58" s="33"/>
      <c r="N58" s="34">
        <f>SUM(N59:N61)</f>
        <v>122000</v>
      </c>
      <c r="O58" s="34">
        <f t="shared" ref="O58:P58" si="13">SUM(O59:O61)</f>
        <v>0</v>
      </c>
      <c r="P58" s="34">
        <f t="shared" si="13"/>
        <v>0</v>
      </c>
    </row>
    <row r="59" spans="1:16" x14ac:dyDescent="0.2">
      <c r="A59" s="47" t="s">
        <v>175</v>
      </c>
      <c r="B59" s="35" t="s">
        <v>80</v>
      </c>
      <c r="C59" s="37" t="s">
        <v>81</v>
      </c>
      <c r="D59" s="36"/>
      <c r="E59" s="37" t="s">
        <v>23</v>
      </c>
      <c r="F59" s="37" t="s">
        <v>23</v>
      </c>
      <c r="G59" s="37" t="s">
        <v>23</v>
      </c>
      <c r="H59" s="36"/>
      <c r="I59" s="37" t="s">
        <v>23</v>
      </c>
      <c r="J59" s="37" t="s">
        <v>23</v>
      </c>
      <c r="K59" s="37" t="s">
        <v>23</v>
      </c>
      <c r="L59" s="36"/>
      <c r="M59" s="36"/>
      <c r="N59" s="39">
        <v>85000</v>
      </c>
      <c r="O59" s="37"/>
      <c r="P59" s="37">
        <v>0</v>
      </c>
    </row>
    <row r="60" spans="1:16" s="7" customFormat="1" ht="22" x14ac:dyDescent="0.15">
      <c r="A60" s="47" t="s">
        <v>161</v>
      </c>
      <c r="B60" s="35" t="s">
        <v>82</v>
      </c>
      <c r="C60" s="35" t="s">
        <v>83</v>
      </c>
      <c r="D60" s="36"/>
      <c r="E60" s="37" t="s">
        <v>23</v>
      </c>
      <c r="F60" s="37" t="s">
        <v>23</v>
      </c>
      <c r="G60" s="37" t="s">
        <v>23</v>
      </c>
      <c r="H60" s="36"/>
      <c r="I60" s="37" t="s">
        <v>23</v>
      </c>
      <c r="J60" s="37" t="s">
        <v>23</v>
      </c>
      <c r="K60" s="37" t="s">
        <v>23</v>
      </c>
      <c r="L60" s="36"/>
      <c r="M60" s="36"/>
      <c r="N60" s="39">
        <v>15000</v>
      </c>
      <c r="O60" s="37"/>
      <c r="P60" s="37">
        <v>0</v>
      </c>
    </row>
    <row r="61" spans="1:16" ht="22" x14ac:dyDescent="0.2">
      <c r="A61" s="47" t="s">
        <v>162</v>
      </c>
      <c r="B61" s="35" t="s">
        <v>176</v>
      </c>
      <c r="C61" s="35" t="s">
        <v>84</v>
      </c>
      <c r="D61" s="36"/>
      <c r="E61" s="37"/>
      <c r="F61" s="37"/>
      <c r="G61" s="37" t="s">
        <v>23</v>
      </c>
      <c r="H61" s="36"/>
      <c r="I61" s="37" t="s">
        <v>23</v>
      </c>
      <c r="J61" s="37" t="s">
        <v>23</v>
      </c>
      <c r="K61" s="37" t="s">
        <v>23</v>
      </c>
      <c r="L61" s="36"/>
      <c r="M61" s="36"/>
      <c r="N61" s="39">
        <v>22000</v>
      </c>
      <c r="O61" s="37"/>
      <c r="P61" s="37">
        <v>0</v>
      </c>
    </row>
    <row r="62" spans="1:16" x14ac:dyDescent="0.2">
      <c r="A62" s="47" t="s">
        <v>173</v>
      </c>
      <c r="B62" s="32" t="s">
        <v>85</v>
      </c>
      <c r="C62" s="33"/>
      <c r="D62" s="33"/>
      <c r="E62" s="33"/>
      <c r="F62" s="33"/>
      <c r="G62" s="33"/>
      <c r="H62" s="33"/>
      <c r="I62" s="33"/>
      <c r="J62" s="33"/>
      <c r="K62" s="33"/>
      <c r="L62" s="33"/>
      <c r="M62" s="33"/>
      <c r="N62" s="34">
        <f>SUM(N63:N71)</f>
        <v>85837</v>
      </c>
      <c r="O62" s="34">
        <f t="shared" ref="O62:P62" si="14">SUM(O63:O71)</f>
        <v>0</v>
      </c>
      <c r="P62" s="34">
        <f t="shared" si="14"/>
        <v>12000</v>
      </c>
    </row>
    <row r="63" spans="1:16" x14ac:dyDescent="0.2">
      <c r="A63" s="47" t="s">
        <v>163</v>
      </c>
      <c r="B63" s="35" t="s">
        <v>86</v>
      </c>
      <c r="C63" s="37" t="s">
        <v>87</v>
      </c>
      <c r="D63" s="36"/>
      <c r="E63" s="37"/>
      <c r="F63" s="37"/>
      <c r="G63" s="37"/>
      <c r="H63" s="36"/>
      <c r="I63" s="37"/>
      <c r="J63" s="37"/>
      <c r="K63" s="37"/>
      <c r="L63" s="36"/>
      <c r="M63" s="36"/>
      <c r="N63" s="39">
        <v>4000</v>
      </c>
      <c r="O63" s="37"/>
      <c r="P63" s="37">
        <v>0</v>
      </c>
    </row>
    <row r="64" spans="1:16" s="7" customFormat="1" ht="22" x14ac:dyDescent="0.15">
      <c r="A64" s="47" t="s">
        <v>164</v>
      </c>
      <c r="B64" s="35" t="s">
        <v>88</v>
      </c>
      <c r="C64" s="35" t="s">
        <v>179</v>
      </c>
      <c r="D64" s="36"/>
      <c r="E64" s="37"/>
      <c r="F64" s="37"/>
      <c r="G64" s="37" t="s">
        <v>23</v>
      </c>
      <c r="H64" s="36"/>
      <c r="I64" s="37" t="s">
        <v>23</v>
      </c>
      <c r="J64" s="37" t="s">
        <v>23</v>
      </c>
      <c r="K64" s="37" t="s">
        <v>23</v>
      </c>
      <c r="L64" s="36"/>
      <c r="M64" s="36"/>
      <c r="N64" s="39">
        <v>4500</v>
      </c>
      <c r="O64" s="37"/>
      <c r="P64" s="37">
        <v>0</v>
      </c>
    </row>
    <row r="65" spans="1:16" s="7" customFormat="1" x14ac:dyDescent="0.15">
      <c r="A65" s="47" t="s">
        <v>165</v>
      </c>
      <c r="B65" s="35" t="s">
        <v>89</v>
      </c>
      <c r="C65" s="37" t="s">
        <v>90</v>
      </c>
      <c r="D65" s="36"/>
      <c r="E65" s="37" t="s">
        <v>23</v>
      </c>
      <c r="F65" s="37" t="s">
        <v>23</v>
      </c>
      <c r="G65" s="37" t="s">
        <v>23</v>
      </c>
      <c r="H65" s="36"/>
      <c r="I65" s="37" t="s">
        <v>23</v>
      </c>
      <c r="J65" s="37" t="s">
        <v>23</v>
      </c>
      <c r="K65" s="37" t="s">
        <v>23</v>
      </c>
      <c r="L65" s="36"/>
      <c r="M65" s="36"/>
      <c r="N65" s="39">
        <v>15000</v>
      </c>
      <c r="O65" s="37"/>
      <c r="P65" s="37">
        <v>0</v>
      </c>
    </row>
    <row r="66" spans="1:16" s="7" customFormat="1" x14ac:dyDescent="0.15">
      <c r="A66" s="47" t="s">
        <v>166</v>
      </c>
      <c r="B66" s="35" t="s">
        <v>91</v>
      </c>
      <c r="C66" s="37" t="s">
        <v>92</v>
      </c>
      <c r="D66" s="36"/>
      <c r="E66" s="37" t="s">
        <v>23</v>
      </c>
      <c r="F66" s="37" t="s">
        <v>23</v>
      </c>
      <c r="G66" s="37" t="s">
        <v>23</v>
      </c>
      <c r="H66" s="36"/>
      <c r="I66" s="37" t="s">
        <v>23</v>
      </c>
      <c r="J66" s="37" t="s">
        <v>23</v>
      </c>
      <c r="K66" s="37" t="s">
        <v>23</v>
      </c>
      <c r="L66" s="36"/>
      <c r="M66" s="36"/>
      <c r="N66" s="39">
        <v>9337</v>
      </c>
      <c r="O66" s="37"/>
      <c r="P66" s="37">
        <v>0</v>
      </c>
    </row>
    <row r="67" spans="1:16" s="7" customFormat="1" ht="39" customHeight="1" x14ac:dyDescent="0.15">
      <c r="A67" s="47" t="s">
        <v>167</v>
      </c>
      <c r="B67" s="35" t="s">
        <v>93</v>
      </c>
      <c r="C67" s="35" t="s">
        <v>180</v>
      </c>
      <c r="D67" s="36"/>
      <c r="E67" s="37"/>
      <c r="F67" s="37"/>
      <c r="G67" s="37"/>
      <c r="H67" s="36"/>
      <c r="I67" s="37" t="s">
        <v>23</v>
      </c>
      <c r="J67" s="37" t="s">
        <v>23</v>
      </c>
      <c r="K67" s="37" t="s">
        <v>23</v>
      </c>
      <c r="L67" s="36"/>
      <c r="M67" s="36"/>
      <c r="N67" s="39">
        <v>10000</v>
      </c>
      <c r="O67" s="37"/>
      <c r="P67" s="37">
        <v>0</v>
      </c>
    </row>
    <row r="68" spans="1:16" s="7" customFormat="1" ht="33" x14ac:dyDescent="0.15">
      <c r="A68" s="47" t="s">
        <v>160</v>
      </c>
      <c r="B68" s="35" t="s">
        <v>94</v>
      </c>
      <c r="C68" s="35" t="s">
        <v>95</v>
      </c>
      <c r="D68" s="36"/>
      <c r="E68" s="37" t="s">
        <v>23</v>
      </c>
      <c r="F68" s="37" t="s">
        <v>23</v>
      </c>
      <c r="G68" s="37" t="s">
        <v>23</v>
      </c>
      <c r="H68" s="36"/>
      <c r="I68" s="37" t="s">
        <v>23</v>
      </c>
      <c r="J68" s="37" t="s">
        <v>23</v>
      </c>
      <c r="K68" s="37" t="s">
        <v>23</v>
      </c>
      <c r="L68" s="36"/>
      <c r="M68" s="36"/>
      <c r="N68" s="39">
        <v>25000</v>
      </c>
      <c r="O68" s="37"/>
      <c r="P68" s="37">
        <f>7000+5000</f>
        <v>12000</v>
      </c>
    </row>
    <row r="69" spans="1:16" s="7" customFormat="1" ht="22" x14ac:dyDescent="0.15">
      <c r="A69" s="47" t="s">
        <v>168</v>
      </c>
      <c r="B69" s="35" t="s">
        <v>96</v>
      </c>
      <c r="C69" s="35" t="s">
        <v>97</v>
      </c>
      <c r="D69" s="36"/>
      <c r="E69" s="37" t="s">
        <v>23</v>
      </c>
      <c r="F69" s="37" t="s">
        <v>23</v>
      </c>
      <c r="G69" s="37" t="s">
        <v>23</v>
      </c>
      <c r="H69" s="36"/>
      <c r="I69" s="37" t="s">
        <v>23</v>
      </c>
      <c r="J69" s="37" t="s">
        <v>23</v>
      </c>
      <c r="K69" s="37" t="s">
        <v>23</v>
      </c>
      <c r="L69" s="36"/>
      <c r="M69" s="36"/>
      <c r="N69" s="39">
        <v>10000</v>
      </c>
      <c r="O69" s="37"/>
      <c r="P69" s="37">
        <v>0</v>
      </c>
    </row>
    <row r="70" spans="1:16" s="7" customFormat="1" ht="22" x14ac:dyDescent="0.15">
      <c r="A70" s="47" t="s">
        <v>169</v>
      </c>
      <c r="B70" s="35" t="s">
        <v>98</v>
      </c>
      <c r="C70" s="35" t="s">
        <v>99</v>
      </c>
      <c r="D70" s="36"/>
      <c r="E70" s="37" t="s">
        <v>23</v>
      </c>
      <c r="F70" s="37" t="s">
        <v>23</v>
      </c>
      <c r="G70" s="37" t="s">
        <v>23</v>
      </c>
      <c r="H70" s="36"/>
      <c r="I70" s="37" t="s">
        <v>23</v>
      </c>
      <c r="J70" s="37" t="s">
        <v>23</v>
      </c>
      <c r="K70" s="37" t="s">
        <v>23</v>
      </c>
      <c r="L70" s="36"/>
      <c r="M70" s="36"/>
      <c r="N70" s="39">
        <v>6000</v>
      </c>
      <c r="O70" s="37"/>
      <c r="P70" s="37">
        <v>0</v>
      </c>
    </row>
    <row r="71" spans="1:16" s="7" customFormat="1" ht="22" x14ac:dyDescent="0.15">
      <c r="A71" s="47" t="s">
        <v>170</v>
      </c>
      <c r="B71" s="35" t="s">
        <v>100</v>
      </c>
      <c r="C71" s="35" t="s">
        <v>181</v>
      </c>
      <c r="D71" s="36"/>
      <c r="E71" s="37"/>
      <c r="F71" s="37"/>
      <c r="G71" s="37"/>
      <c r="H71" s="36"/>
      <c r="I71" s="37"/>
      <c r="J71" s="37"/>
      <c r="K71" s="37"/>
      <c r="L71" s="36"/>
      <c r="M71" s="36"/>
      <c r="N71" s="39">
        <v>2000</v>
      </c>
      <c r="O71" s="37"/>
      <c r="P71" s="37">
        <v>0</v>
      </c>
    </row>
    <row r="72" spans="1:16" x14ac:dyDescent="0.2">
      <c r="A72" s="47" t="s">
        <v>171</v>
      </c>
      <c r="B72" s="32" t="s">
        <v>101</v>
      </c>
      <c r="C72" s="33"/>
      <c r="D72" s="33"/>
      <c r="E72" s="33"/>
      <c r="F72" s="33"/>
      <c r="G72" s="33"/>
      <c r="H72" s="33"/>
      <c r="I72" s="33"/>
      <c r="J72" s="33"/>
      <c r="K72" s="33"/>
      <c r="L72" s="33"/>
      <c r="M72" s="33"/>
      <c r="N72" s="34">
        <f>SUM(N73:N75)</f>
        <v>23000</v>
      </c>
      <c r="O72" s="34">
        <f t="shared" ref="O72:P72" si="15">SUM(O73:O75)</f>
        <v>0</v>
      </c>
      <c r="P72" s="34">
        <f t="shared" si="15"/>
        <v>0</v>
      </c>
    </row>
    <row r="73" spans="1:16" s="7" customFormat="1" ht="22" x14ac:dyDescent="0.15">
      <c r="A73" s="47" t="s">
        <v>155</v>
      </c>
      <c r="B73" s="35" t="s">
        <v>102</v>
      </c>
      <c r="C73" s="35" t="s">
        <v>292</v>
      </c>
      <c r="D73" s="36"/>
      <c r="E73" s="37" t="s">
        <v>23</v>
      </c>
      <c r="F73" s="37" t="s">
        <v>23</v>
      </c>
      <c r="G73" s="37" t="s">
        <v>23</v>
      </c>
      <c r="H73" s="36"/>
      <c r="I73" s="37"/>
      <c r="J73" s="37"/>
      <c r="K73" s="37"/>
      <c r="L73" s="36"/>
      <c r="M73" s="36"/>
      <c r="N73" s="39">
        <v>10000</v>
      </c>
      <c r="O73" s="37"/>
      <c r="P73" s="37">
        <v>0</v>
      </c>
    </row>
    <row r="74" spans="1:16" s="7" customFormat="1" ht="33" x14ac:dyDescent="0.15">
      <c r="A74" s="47" t="s">
        <v>156</v>
      </c>
      <c r="B74" s="35" t="s">
        <v>103</v>
      </c>
      <c r="C74" s="35" t="s">
        <v>190</v>
      </c>
      <c r="D74" s="36"/>
      <c r="E74" s="37" t="s">
        <v>23</v>
      </c>
      <c r="F74" s="37" t="s">
        <v>23</v>
      </c>
      <c r="G74" s="37" t="s">
        <v>23</v>
      </c>
      <c r="H74" s="36"/>
      <c r="I74" s="37"/>
      <c r="J74" s="37"/>
      <c r="K74" s="37"/>
      <c r="L74" s="36"/>
      <c r="M74" s="36"/>
      <c r="N74" s="39">
        <v>3000</v>
      </c>
      <c r="O74" s="37"/>
      <c r="P74" s="37">
        <v>0</v>
      </c>
    </row>
    <row r="75" spans="1:16" s="7" customFormat="1" ht="22" x14ac:dyDescent="0.15">
      <c r="A75" s="47" t="s">
        <v>157</v>
      </c>
      <c r="B75" s="35" t="s">
        <v>104</v>
      </c>
      <c r="C75" s="35" t="s">
        <v>105</v>
      </c>
      <c r="D75" s="36"/>
      <c r="E75" s="37" t="s">
        <v>23</v>
      </c>
      <c r="F75" s="37" t="s">
        <v>23</v>
      </c>
      <c r="G75" s="37" t="s">
        <v>23</v>
      </c>
      <c r="H75" s="36"/>
      <c r="I75" s="37"/>
      <c r="J75" s="37"/>
      <c r="K75" s="37"/>
      <c r="L75" s="36"/>
      <c r="M75" s="36"/>
      <c r="N75" s="39">
        <v>10000</v>
      </c>
      <c r="O75" s="37"/>
      <c r="P75" s="37">
        <v>0</v>
      </c>
    </row>
    <row r="76" spans="1:16" x14ac:dyDescent="0.2">
      <c r="A76" s="47" t="s">
        <v>172</v>
      </c>
      <c r="B76" s="32" t="s">
        <v>106</v>
      </c>
      <c r="C76" s="33"/>
      <c r="D76" s="33"/>
      <c r="E76" s="33"/>
      <c r="F76" s="33"/>
      <c r="G76" s="33"/>
      <c r="H76" s="33"/>
      <c r="I76" s="33"/>
      <c r="J76" s="33"/>
      <c r="K76" s="33"/>
      <c r="L76" s="33"/>
      <c r="M76" s="33"/>
      <c r="N76" s="34">
        <f>SUM(N77:N78)</f>
        <v>15000</v>
      </c>
      <c r="O76" s="34">
        <f t="shared" ref="O76:P76" si="16">SUM(O77:O78)</f>
        <v>0</v>
      </c>
      <c r="P76" s="34">
        <f t="shared" si="16"/>
        <v>0</v>
      </c>
    </row>
    <row r="77" spans="1:16" s="7" customFormat="1" ht="53" customHeight="1" x14ac:dyDescent="0.2">
      <c r="A77" s="48" t="s">
        <v>158</v>
      </c>
      <c r="B77" s="35" t="s">
        <v>107</v>
      </c>
      <c r="C77" s="35" t="s">
        <v>182</v>
      </c>
      <c r="D77" s="36"/>
      <c r="E77" s="37"/>
      <c r="F77" s="37"/>
      <c r="G77" s="37"/>
      <c r="H77" s="36"/>
      <c r="I77" s="37" t="s">
        <v>23</v>
      </c>
      <c r="J77" s="37"/>
      <c r="K77" s="37"/>
      <c r="L77" s="36"/>
      <c r="M77" s="36"/>
      <c r="N77" s="39">
        <v>5000</v>
      </c>
      <c r="O77" s="37"/>
      <c r="P77" s="37">
        <v>0</v>
      </c>
    </row>
    <row r="78" spans="1:16" s="7" customFormat="1" ht="22" x14ac:dyDescent="0.2">
      <c r="A78" s="48" t="s">
        <v>159</v>
      </c>
      <c r="B78" s="35" t="s">
        <v>108</v>
      </c>
      <c r="C78" s="35" t="s">
        <v>183</v>
      </c>
      <c r="D78" s="36"/>
      <c r="E78" s="37"/>
      <c r="F78" s="37"/>
      <c r="G78" s="37" t="s">
        <v>23</v>
      </c>
      <c r="H78" s="36"/>
      <c r="I78" s="37"/>
      <c r="J78" s="37"/>
      <c r="K78" s="37"/>
      <c r="L78" s="36"/>
      <c r="M78" s="36"/>
      <c r="N78" s="39">
        <v>10000</v>
      </c>
      <c r="O78" s="37"/>
      <c r="P78" s="37">
        <v>0</v>
      </c>
    </row>
    <row r="79" spans="1:16" x14ac:dyDescent="0.2">
      <c r="A79" s="73"/>
      <c r="B79" s="74" t="s">
        <v>212</v>
      </c>
      <c r="C79" s="75"/>
      <c r="D79" s="33"/>
      <c r="E79" s="33"/>
      <c r="F79" s="33"/>
      <c r="G79" s="33"/>
      <c r="H79" s="33"/>
      <c r="I79" s="33"/>
      <c r="J79" s="33"/>
      <c r="K79" s="33"/>
      <c r="L79" s="33"/>
      <c r="M79" s="33"/>
      <c r="N79" s="34">
        <f>SUM(N80:N81)</f>
        <v>30000</v>
      </c>
      <c r="O79" s="34">
        <f t="shared" ref="O79:P79" si="17">SUM(O80:O81)</f>
        <v>0</v>
      </c>
      <c r="P79" s="34">
        <f t="shared" si="17"/>
        <v>0</v>
      </c>
    </row>
    <row r="80" spans="1:16" s="7" customFormat="1" ht="53" customHeight="1" x14ac:dyDescent="0.2">
      <c r="A80" s="48" t="s">
        <v>158</v>
      </c>
      <c r="B80" s="35" t="s">
        <v>213</v>
      </c>
      <c r="C80" s="35"/>
      <c r="D80" s="36"/>
      <c r="E80" s="37"/>
      <c r="F80" s="37"/>
      <c r="G80" s="37"/>
      <c r="H80" s="36"/>
      <c r="I80" s="37" t="s">
        <v>23</v>
      </c>
      <c r="J80" s="37"/>
      <c r="K80" s="37"/>
      <c r="L80" s="36"/>
      <c r="M80" s="36"/>
      <c r="N80" s="39">
        <v>20000</v>
      </c>
      <c r="O80" s="37"/>
      <c r="P80" s="37">
        <v>0</v>
      </c>
    </row>
    <row r="81" spans="1:16" s="7" customFormat="1" x14ac:dyDescent="0.2">
      <c r="A81" s="48" t="s">
        <v>159</v>
      </c>
      <c r="B81" s="35" t="s">
        <v>214</v>
      </c>
      <c r="C81" s="35"/>
      <c r="D81" s="36"/>
      <c r="E81" s="37"/>
      <c r="F81" s="37"/>
      <c r="G81" s="37" t="s">
        <v>23</v>
      </c>
      <c r="H81" s="36"/>
      <c r="I81" s="37"/>
      <c r="J81" s="37"/>
      <c r="K81" s="37"/>
      <c r="L81" s="36"/>
      <c r="M81" s="36"/>
      <c r="N81" s="39">
        <v>10000</v>
      </c>
      <c r="O81" s="37"/>
      <c r="P81" s="37">
        <v>0</v>
      </c>
    </row>
    <row r="82" spans="1:16" s="8" customFormat="1" x14ac:dyDescent="0.2">
      <c r="A82" s="49"/>
      <c r="B82" s="50" t="s">
        <v>109</v>
      </c>
      <c r="C82" s="51"/>
      <c r="D82" s="51"/>
      <c r="E82" s="51"/>
      <c r="F82" s="51"/>
      <c r="G82" s="51"/>
      <c r="H82" s="51"/>
      <c r="I82" s="51"/>
      <c r="J82" s="51"/>
      <c r="K82" s="51"/>
      <c r="L82" s="51"/>
      <c r="M82" s="51"/>
      <c r="N82" s="52">
        <f>N79+N76+N72+N62+N58</f>
        <v>275837</v>
      </c>
      <c r="O82" s="52">
        <f t="shared" ref="O82:P82" si="18">O76+O72+O62+O58</f>
        <v>0</v>
      </c>
      <c r="P82" s="52">
        <f t="shared" si="18"/>
        <v>12000</v>
      </c>
    </row>
    <row r="83" spans="1:16" s="8" customFormat="1" x14ac:dyDescent="0.2">
      <c r="A83" s="49"/>
      <c r="B83" s="50" t="s">
        <v>110</v>
      </c>
      <c r="C83" s="51"/>
      <c r="D83" s="51"/>
      <c r="E83" s="51"/>
      <c r="F83" s="51"/>
      <c r="G83" s="51"/>
      <c r="H83" s="51"/>
      <c r="I83" s="51"/>
      <c r="J83" s="51"/>
      <c r="K83" s="51"/>
      <c r="L83" s="51"/>
      <c r="M83" s="51"/>
      <c r="N83" s="53">
        <f>N82+N56+N48+N40+N28</f>
        <v>839837</v>
      </c>
      <c r="O83" s="52">
        <f t="shared" ref="O83:P83" si="19">O82+O56+O48+O40+O28</f>
        <v>0</v>
      </c>
      <c r="P83" s="53">
        <f t="shared" si="19"/>
        <v>75000</v>
      </c>
    </row>
    <row r="84" spans="1:16" ht="16" thickBot="1" x14ac:dyDescent="0.25">
      <c r="P84" s="10"/>
    </row>
    <row r="85" spans="1:16" ht="16" thickBot="1" x14ac:dyDescent="0.25">
      <c r="P85" s="13" t="s">
        <v>191</v>
      </c>
    </row>
    <row r="86" spans="1:16" x14ac:dyDescent="0.2">
      <c r="P86" s="11"/>
    </row>
  </sheetData>
  <mergeCells count="23">
    <mergeCell ref="A7:A8"/>
    <mergeCell ref="C7:C8"/>
    <mergeCell ref="B49:P49"/>
    <mergeCell ref="B41:P41"/>
    <mergeCell ref="B57:P57"/>
    <mergeCell ref="B29:P29"/>
    <mergeCell ref="B7:B8"/>
    <mergeCell ref="B9:P9"/>
    <mergeCell ref="E7:G7"/>
    <mergeCell ref="D7:D8"/>
    <mergeCell ref="F2:G2"/>
    <mergeCell ref="F1:P1"/>
    <mergeCell ref="L7:L8"/>
    <mergeCell ref="I7:K7"/>
    <mergeCell ref="O7:O8"/>
    <mergeCell ref="D3:P3"/>
    <mergeCell ref="F4:G4"/>
    <mergeCell ref="H4:P4"/>
    <mergeCell ref="H7:H8"/>
    <mergeCell ref="P7:P8"/>
    <mergeCell ref="D5:P5"/>
    <mergeCell ref="M7:M8"/>
    <mergeCell ref="N7: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topLeftCell="A22" zoomScale="120" zoomScaleNormal="120" workbookViewId="0">
      <selection activeCell="E47" sqref="E47"/>
    </sheetView>
  </sheetViews>
  <sheetFormatPr baseColWidth="10" defaultRowHeight="15" x14ac:dyDescent="0.2"/>
  <cols>
    <col min="1" max="1" width="10.83203125" style="92"/>
    <col min="2" max="2" width="14.5" style="92" customWidth="1"/>
    <col min="3" max="3" width="73" style="92" customWidth="1"/>
    <col min="4" max="4" width="14.33203125" style="93" customWidth="1"/>
    <col min="5" max="5" width="16" style="93" customWidth="1"/>
    <col min="6" max="8" width="10.83203125" style="92"/>
    <col min="9" max="29" width="10.83203125" style="121"/>
    <col min="30" max="16384" width="10.83203125" style="92"/>
  </cols>
  <sheetData>
    <row r="1" spans="1:5" ht="16" x14ac:dyDescent="0.2">
      <c r="A1" s="109" t="s">
        <v>216</v>
      </c>
    </row>
    <row r="2" spans="1:5" ht="16" x14ac:dyDescent="0.2">
      <c r="A2" s="110" t="s">
        <v>217</v>
      </c>
    </row>
    <row r="3" spans="1:5" ht="16" x14ac:dyDescent="0.2">
      <c r="A3" s="110" t="s">
        <v>218</v>
      </c>
    </row>
    <row r="4" spans="1:5" ht="16" x14ac:dyDescent="0.2">
      <c r="A4" s="110" t="s">
        <v>219</v>
      </c>
    </row>
    <row r="5" spans="1:5" ht="16" x14ac:dyDescent="0.2">
      <c r="A5" s="111" t="s">
        <v>220</v>
      </c>
    </row>
    <row r="9" spans="1:5" x14ac:dyDescent="0.2">
      <c r="B9" s="144" t="s">
        <v>250</v>
      </c>
      <c r="C9" s="144"/>
      <c r="D9" s="144"/>
      <c r="E9" s="144"/>
    </row>
    <row r="11" spans="1:5" x14ac:dyDescent="0.2">
      <c r="B11" s="94" t="s">
        <v>251</v>
      </c>
      <c r="C11" s="94" t="s">
        <v>259</v>
      </c>
      <c r="D11" s="95" t="s">
        <v>248</v>
      </c>
      <c r="E11" s="95" t="s">
        <v>223</v>
      </c>
    </row>
    <row r="12" spans="1:5" ht="32" x14ac:dyDescent="0.2">
      <c r="B12" s="113" t="s">
        <v>260</v>
      </c>
      <c r="C12" s="112" t="s">
        <v>261</v>
      </c>
      <c r="D12" s="98">
        <f>'PTBA 2022'!N10</f>
        <v>145000</v>
      </c>
      <c r="E12" s="98">
        <f>D12*655.957</f>
        <v>95113765</v>
      </c>
    </row>
    <row r="13" spans="1:5" ht="16" x14ac:dyDescent="0.2">
      <c r="B13" s="96" t="s">
        <v>262</v>
      </c>
      <c r="C13" s="99" t="s">
        <v>263</v>
      </c>
      <c r="D13" s="98">
        <f>'PTBA 2022'!N17</f>
        <v>125000</v>
      </c>
      <c r="E13" s="98">
        <f t="shared" ref="E13:E14" si="0">D13*655.957</f>
        <v>81994625</v>
      </c>
    </row>
    <row r="14" spans="1:5" ht="16" x14ac:dyDescent="0.2">
      <c r="B14" s="96" t="s">
        <v>264</v>
      </c>
      <c r="C14" s="99" t="s">
        <v>265</v>
      </c>
      <c r="D14" s="98">
        <f>'PTBA 2022'!N22</f>
        <v>81000</v>
      </c>
      <c r="E14" s="98">
        <f t="shared" si="0"/>
        <v>53132517</v>
      </c>
    </row>
    <row r="15" spans="1:5" ht="16" x14ac:dyDescent="0.2">
      <c r="B15" s="96"/>
      <c r="C15" s="99"/>
      <c r="D15" s="98"/>
      <c r="E15" s="98"/>
    </row>
    <row r="16" spans="1:5" x14ac:dyDescent="0.2">
      <c r="B16" s="142" t="s">
        <v>252</v>
      </c>
      <c r="C16" s="142"/>
      <c r="D16" s="95">
        <f>SUM(D12:D15)</f>
        <v>351000</v>
      </c>
      <c r="E16" s="95">
        <f>SUM(E12:E15)</f>
        <v>230240907</v>
      </c>
    </row>
    <row r="19" spans="2:29" x14ac:dyDescent="0.2">
      <c r="B19" s="94" t="s">
        <v>253</v>
      </c>
      <c r="C19" s="94" t="s">
        <v>254</v>
      </c>
      <c r="D19" s="95" t="s">
        <v>248</v>
      </c>
      <c r="E19" s="95" t="s">
        <v>223</v>
      </c>
    </row>
    <row r="20" spans="2:29" ht="32" x14ac:dyDescent="0.2">
      <c r="B20" s="113" t="s">
        <v>266</v>
      </c>
      <c r="C20" s="112" t="s">
        <v>267</v>
      </c>
      <c r="D20" s="98">
        <f>'PTBA 2022'!N30</f>
        <v>0</v>
      </c>
      <c r="E20" s="98">
        <f>D20*655.957</f>
        <v>0</v>
      </c>
    </row>
    <row r="21" spans="2:29" ht="32" x14ac:dyDescent="0.2">
      <c r="B21" s="113" t="s">
        <v>268</v>
      </c>
      <c r="C21" s="112" t="s">
        <v>269</v>
      </c>
      <c r="D21" s="98">
        <f>'PTBA 2022'!N33</f>
        <v>0</v>
      </c>
      <c r="E21" s="98">
        <f t="shared" ref="E21:E22" si="1">D21*655.957</f>
        <v>0</v>
      </c>
    </row>
    <row r="22" spans="2:29" ht="16" x14ac:dyDescent="0.2">
      <c r="B22" s="96" t="s">
        <v>270</v>
      </c>
      <c r="C22" s="97" t="s">
        <v>271</v>
      </c>
      <c r="D22" s="98">
        <f>'PTBA 2022'!N36</f>
        <v>133000</v>
      </c>
      <c r="E22" s="98">
        <f t="shared" si="1"/>
        <v>87242281</v>
      </c>
    </row>
    <row r="23" spans="2:29" ht="16" x14ac:dyDescent="0.2">
      <c r="B23" s="96"/>
      <c r="C23" s="97"/>
      <c r="D23" s="98"/>
      <c r="E23" s="98"/>
    </row>
    <row r="24" spans="2:29" x14ac:dyDescent="0.2">
      <c r="B24" s="142" t="s">
        <v>252</v>
      </c>
      <c r="C24" s="142"/>
      <c r="D24" s="95">
        <f>SUM(D20:D23)</f>
        <v>133000</v>
      </c>
      <c r="E24" s="95">
        <f>SUM(E20:E23)</f>
        <v>87242281</v>
      </c>
    </row>
    <row r="27" spans="2:29" ht="16" x14ac:dyDescent="0.2">
      <c r="B27" s="100" t="s">
        <v>255</v>
      </c>
      <c r="C27" s="101" t="s">
        <v>272</v>
      </c>
      <c r="D27" s="102" t="s">
        <v>248</v>
      </c>
      <c r="E27" s="102" t="s">
        <v>223</v>
      </c>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row>
    <row r="28" spans="2:29" ht="16" x14ac:dyDescent="0.2">
      <c r="B28" s="104" t="s">
        <v>273</v>
      </c>
      <c r="C28" s="99" t="s">
        <v>274</v>
      </c>
      <c r="D28" s="105">
        <f>'PTBA 2022'!N42</f>
        <v>35000</v>
      </c>
      <c r="E28" s="105">
        <f>D28*655.957</f>
        <v>22958495</v>
      </c>
    </row>
    <row r="29" spans="2:29" ht="16" x14ac:dyDescent="0.2">
      <c r="B29" s="104"/>
      <c r="C29" s="106"/>
      <c r="D29" s="105"/>
      <c r="E29" s="105"/>
    </row>
    <row r="30" spans="2:29" x14ac:dyDescent="0.2">
      <c r="B30" s="143" t="s">
        <v>252</v>
      </c>
      <c r="C30" s="143"/>
      <c r="D30" s="102">
        <f>D28</f>
        <v>35000</v>
      </c>
      <c r="E30" s="102">
        <f>E28</f>
        <v>22958495</v>
      </c>
    </row>
    <row r="32" spans="2:29" ht="16" x14ac:dyDescent="0.2">
      <c r="B32" s="100" t="s">
        <v>275</v>
      </c>
      <c r="C32" s="101" t="s">
        <v>276</v>
      </c>
      <c r="D32" s="102" t="s">
        <v>248</v>
      </c>
      <c r="E32" s="102" t="s">
        <v>223</v>
      </c>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row>
    <row r="33" spans="2:29" ht="32" x14ac:dyDescent="0.2">
      <c r="B33" s="115" t="s">
        <v>277</v>
      </c>
      <c r="C33" s="114" t="s">
        <v>278</v>
      </c>
      <c r="D33" s="116">
        <f>'PTBA 2022'!N50</f>
        <v>25000</v>
      </c>
      <c r="E33" s="116">
        <f>D33*655.957</f>
        <v>16398925</v>
      </c>
    </row>
    <row r="34" spans="2:29" ht="32" x14ac:dyDescent="0.2">
      <c r="B34" s="115" t="s">
        <v>257</v>
      </c>
      <c r="C34" s="117" t="s">
        <v>290</v>
      </c>
      <c r="D34" s="116">
        <f>'PTBA 2022'!N53</f>
        <v>20000</v>
      </c>
      <c r="E34" s="116">
        <f>D34*655.957</f>
        <v>13119140</v>
      </c>
    </row>
    <row r="35" spans="2:29" x14ac:dyDescent="0.2">
      <c r="B35" s="143" t="s">
        <v>252</v>
      </c>
      <c r="C35" s="143"/>
      <c r="D35" s="102">
        <f>SUM(D33:D34)</f>
        <v>45000</v>
      </c>
      <c r="E35" s="102">
        <f>E33</f>
        <v>16398925</v>
      </c>
    </row>
    <row r="38" spans="2:29" ht="16" x14ac:dyDescent="0.2">
      <c r="B38" s="94" t="s">
        <v>279</v>
      </c>
      <c r="C38" s="107" t="s">
        <v>256</v>
      </c>
      <c r="D38" s="108" t="s">
        <v>248</v>
      </c>
      <c r="E38" s="108" t="s">
        <v>223</v>
      </c>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row>
    <row r="39" spans="2:29" ht="16" x14ac:dyDescent="0.2">
      <c r="B39" s="96" t="s">
        <v>280</v>
      </c>
      <c r="C39" s="97" t="s">
        <v>281</v>
      </c>
      <c r="D39" s="98">
        <f>'PTBA 2022'!N58</f>
        <v>122000</v>
      </c>
      <c r="E39" s="98">
        <f>D39*655.957</f>
        <v>80026754</v>
      </c>
    </row>
    <row r="40" spans="2:29" ht="16" x14ac:dyDescent="0.2">
      <c r="B40" s="96" t="s">
        <v>282</v>
      </c>
      <c r="C40" s="97" t="s">
        <v>283</v>
      </c>
      <c r="D40" s="98">
        <f>'PTBA 2022'!N62</f>
        <v>85837</v>
      </c>
      <c r="E40" s="98">
        <f t="shared" ref="E40:E43" si="2">D40*655.957</f>
        <v>56305381.008999996</v>
      </c>
    </row>
    <row r="41" spans="2:29" ht="16" x14ac:dyDescent="0.2">
      <c r="B41" s="96" t="s">
        <v>284</v>
      </c>
      <c r="C41" s="97" t="s">
        <v>285</v>
      </c>
      <c r="D41" s="98">
        <f>'PTBA 2022'!N72</f>
        <v>23000</v>
      </c>
      <c r="E41" s="98">
        <f t="shared" si="2"/>
        <v>15087011</v>
      </c>
    </row>
    <row r="42" spans="2:29" ht="16" x14ac:dyDescent="0.2">
      <c r="B42" s="96" t="s">
        <v>286</v>
      </c>
      <c r="C42" s="97" t="s">
        <v>287</v>
      </c>
      <c r="D42" s="98">
        <f>'PTBA 2022'!N76</f>
        <v>15000</v>
      </c>
      <c r="E42" s="98">
        <f t="shared" si="2"/>
        <v>9839355</v>
      </c>
    </row>
    <row r="43" spans="2:29" ht="16" x14ac:dyDescent="0.2">
      <c r="B43" s="96" t="s">
        <v>288</v>
      </c>
      <c r="C43" s="97" t="s">
        <v>289</v>
      </c>
      <c r="D43" s="98">
        <f>'PTBA 2022'!N79</f>
        <v>30000</v>
      </c>
      <c r="E43" s="98">
        <f t="shared" si="2"/>
        <v>19678710</v>
      </c>
    </row>
    <row r="44" spans="2:29" x14ac:dyDescent="0.2">
      <c r="B44" s="143" t="s">
        <v>252</v>
      </c>
      <c r="C44" s="143"/>
      <c r="D44" s="95">
        <f>SUM(D39:D43)</f>
        <v>275837</v>
      </c>
      <c r="E44" s="95">
        <f>SUM(E39:E43)</f>
        <v>180937211.009</v>
      </c>
    </row>
    <row r="47" spans="2:29" x14ac:dyDescent="0.2">
      <c r="B47" s="142" t="s">
        <v>258</v>
      </c>
      <c r="C47" s="142"/>
      <c r="D47" s="95">
        <f>D44+D35+D30+D24+D16</f>
        <v>839837</v>
      </c>
      <c r="E47" s="95">
        <f>E44+E35+E30+E24+E16</f>
        <v>537777819.00900006</v>
      </c>
    </row>
  </sheetData>
  <mergeCells count="7">
    <mergeCell ref="B47:C47"/>
    <mergeCell ref="B35:C35"/>
    <mergeCell ref="B9:E9"/>
    <mergeCell ref="B16:C16"/>
    <mergeCell ref="B24:C24"/>
    <mergeCell ref="B30:C30"/>
    <mergeCell ref="B44:C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7" zoomScale="150" zoomScaleNormal="150" workbookViewId="0">
      <selection activeCell="A7" sqref="A7"/>
    </sheetView>
  </sheetViews>
  <sheetFormatPr baseColWidth="10" defaultRowHeight="15" x14ac:dyDescent="0.2"/>
  <cols>
    <col min="1" max="1" width="63" customWidth="1"/>
    <col min="2" max="2" width="22" customWidth="1"/>
    <col min="3" max="3" width="22.5" customWidth="1"/>
    <col min="5" max="5" width="14" bestFit="1" customWidth="1"/>
    <col min="6" max="6" width="13.83203125" bestFit="1" customWidth="1"/>
  </cols>
  <sheetData>
    <row r="1" spans="1:7" x14ac:dyDescent="0.2">
      <c r="A1" s="14" t="s">
        <v>0</v>
      </c>
    </row>
    <row r="2" spans="1:7" x14ac:dyDescent="0.2">
      <c r="A2" s="19" t="s">
        <v>1</v>
      </c>
    </row>
    <row r="3" spans="1:7" x14ac:dyDescent="0.2">
      <c r="A3" s="19" t="s">
        <v>3</v>
      </c>
    </row>
    <row r="4" spans="1:7" x14ac:dyDescent="0.2">
      <c r="A4" s="19" t="s">
        <v>4</v>
      </c>
    </row>
    <row r="5" spans="1:7" x14ac:dyDescent="0.2">
      <c r="A5" s="24" t="s">
        <v>215</v>
      </c>
    </row>
    <row r="8" spans="1:7" ht="16" x14ac:dyDescent="0.2">
      <c r="A8" s="145" t="s">
        <v>221</v>
      </c>
      <c r="B8" s="145"/>
      <c r="C8" s="145"/>
    </row>
    <row r="9" spans="1:7" ht="16" x14ac:dyDescent="0.2">
      <c r="A9" s="76"/>
      <c r="B9" s="76"/>
      <c r="C9" s="5"/>
    </row>
    <row r="10" spans="1:7" ht="16" x14ac:dyDescent="0.2">
      <c r="A10" s="77" t="s">
        <v>222</v>
      </c>
      <c r="B10" s="78" t="s">
        <v>223</v>
      </c>
      <c r="C10" s="78" t="s">
        <v>248</v>
      </c>
    </row>
    <row r="11" spans="1:7" x14ac:dyDescent="0.2">
      <c r="A11" s="3" t="s">
        <v>224</v>
      </c>
      <c r="B11" s="79">
        <v>307663512</v>
      </c>
      <c r="C11" s="79">
        <f>B11/655.957</f>
        <v>469030.00044210214</v>
      </c>
      <c r="D11" s="80"/>
      <c r="E11" s="80"/>
      <c r="F11" s="80"/>
      <c r="G11" s="80"/>
    </row>
    <row r="12" spans="1:7" x14ac:dyDescent="0.2">
      <c r="A12" s="3" t="s">
        <v>225</v>
      </c>
      <c r="B12" s="79">
        <v>180760730</v>
      </c>
      <c r="C12" s="79">
        <f>B12/655.957</f>
        <v>275567.95643616881</v>
      </c>
    </row>
    <row r="13" spans="1:7" x14ac:dyDescent="0.2">
      <c r="A13" s="3" t="s">
        <v>226</v>
      </c>
      <c r="B13" s="79">
        <f>B11-B12</f>
        <v>126902782</v>
      </c>
      <c r="C13" s="79">
        <f>B13/655.957</f>
        <v>193462.04400593331</v>
      </c>
    </row>
    <row r="14" spans="1:7" x14ac:dyDescent="0.2">
      <c r="A14" s="118" t="s">
        <v>249</v>
      </c>
      <c r="B14" s="81">
        <f>16375*655.957</f>
        <v>10741295.875</v>
      </c>
      <c r="C14" s="79">
        <f>B14/655.957</f>
        <v>16375</v>
      </c>
    </row>
    <row r="15" spans="1:7" x14ac:dyDescent="0.2">
      <c r="A15" s="3" t="s">
        <v>227</v>
      </c>
      <c r="B15" s="82">
        <f>B13+B14</f>
        <v>137644077.875</v>
      </c>
      <c r="C15" s="79">
        <f>B15/655.957</f>
        <v>209837.04400593331</v>
      </c>
    </row>
    <row r="16" spans="1:7" x14ac:dyDescent="0.2">
      <c r="A16" s="3" t="s">
        <v>228</v>
      </c>
      <c r="B16" s="81">
        <f>'Récap PTBA 2022'!E47</f>
        <v>537777819.00900006</v>
      </c>
      <c r="C16" s="79">
        <f>B16/560</f>
        <v>960317.53394464299</v>
      </c>
    </row>
    <row r="17" spans="1:6" x14ac:dyDescent="0.2">
      <c r="A17" s="83" t="s">
        <v>229</v>
      </c>
      <c r="B17" s="84">
        <f>B16-B15</f>
        <v>400133741.13400006</v>
      </c>
      <c r="C17" s="85">
        <f>B17/655.957</f>
        <v>609999.95599406678</v>
      </c>
      <c r="D17" s="80"/>
    </row>
    <row r="18" spans="1:6" x14ac:dyDescent="0.2">
      <c r="A18" s="77" t="s">
        <v>230</v>
      </c>
      <c r="B18" s="77"/>
      <c r="C18" s="77"/>
    </row>
    <row r="19" spans="1:6" ht="21" hidden="1" customHeight="1" x14ac:dyDescent="0.2">
      <c r="A19" s="86" t="s">
        <v>231</v>
      </c>
      <c r="B19" s="87"/>
      <c r="C19" s="87">
        <f>B19/655.957</f>
        <v>0</v>
      </c>
    </row>
    <row r="20" spans="1:6" hidden="1" x14ac:dyDescent="0.2">
      <c r="A20" s="88" t="s">
        <v>232</v>
      </c>
      <c r="B20" s="87"/>
      <c r="C20" s="87">
        <f t="shared" ref="C20:C35" si="0">B20/655.957</f>
        <v>0</v>
      </c>
    </row>
    <row r="21" spans="1:6" hidden="1" x14ac:dyDescent="0.2">
      <c r="A21" s="88" t="s">
        <v>233</v>
      </c>
      <c r="B21" s="87"/>
      <c r="C21" s="87">
        <f t="shared" si="0"/>
        <v>0</v>
      </c>
    </row>
    <row r="22" spans="1:6" hidden="1" x14ac:dyDescent="0.2">
      <c r="A22" s="88" t="s">
        <v>234</v>
      </c>
      <c r="B22" s="87"/>
      <c r="C22" s="87">
        <f t="shared" si="0"/>
        <v>0</v>
      </c>
      <c r="F22" s="2"/>
    </row>
    <row r="23" spans="1:6" hidden="1" x14ac:dyDescent="0.2">
      <c r="A23" s="88" t="s">
        <v>235</v>
      </c>
      <c r="B23" s="87"/>
      <c r="C23" s="87">
        <f t="shared" si="0"/>
        <v>0</v>
      </c>
      <c r="E23" s="2"/>
      <c r="F23" s="2"/>
    </row>
    <row r="24" spans="1:6" x14ac:dyDescent="0.2">
      <c r="A24" s="88" t="s">
        <v>236</v>
      </c>
      <c r="B24" s="87">
        <f>35000*655.957</f>
        <v>22958495</v>
      </c>
      <c r="C24" s="87">
        <f t="shared" si="0"/>
        <v>35000</v>
      </c>
      <c r="F24" s="2"/>
    </row>
    <row r="25" spans="1:6" x14ac:dyDescent="0.2">
      <c r="A25" s="88" t="s">
        <v>237</v>
      </c>
      <c r="B25" s="87">
        <f>35000*655.957</f>
        <v>22958495</v>
      </c>
      <c r="C25" s="87">
        <f t="shared" si="0"/>
        <v>35000</v>
      </c>
      <c r="D25" s="2"/>
      <c r="E25" s="2"/>
    </row>
    <row r="26" spans="1:6" x14ac:dyDescent="0.2">
      <c r="A26" s="88" t="s">
        <v>238</v>
      </c>
      <c r="B26" s="87">
        <f>40000*655.957</f>
        <v>26238280</v>
      </c>
      <c r="C26" s="87">
        <f t="shared" si="0"/>
        <v>40000</v>
      </c>
      <c r="D26" s="2"/>
    </row>
    <row r="27" spans="1:6" x14ac:dyDescent="0.2">
      <c r="A27" s="88" t="s">
        <v>239</v>
      </c>
      <c r="B27" s="119">
        <f>346324*655.957</f>
        <v>227173652.06799999</v>
      </c>
      <c r="C27" s="87">
        <f t="shared" si="0"/>
        <v>346324</v>
      </c>
      <c r="D27" s="2"/>
      <c r="E27" s="80"/>
    </row>
    <row r="28" spans="1:6" ht="33" customHeight="1" x14ac:dyDescent="0.2">
      <c r="A28" s="89" t="s">
        <v>240</v>
      </c>
      <c r="B28" s="120">
        <f>15000*655.957</f>
        <v>9839355</v>
      </c>
      <c r="C28" s="120">
        <f t="shared" si="0"/>
        <v>15000</v>
      </c>
      <c r="D28" s="2"/>
      <c r="F28" s="80"/>
    </row>
    <row r="29" spans="1:6" x14ac:dyDescent="0.2">
      <c r="A29" s="88" t="s">
        <v>241</v>
      </c>
      <c r="B29" s="87">
        <f>13100*655.957</f>
        <v>8593036.6999999993</v>
      </c>
      <c r="C29" s="87">
        <f t="shared" si="0"/>
        <v>13099.999999999998</v>
      </c>
      <c r="D29" s="2"/>
    </row>
    <row r="30" spans="1:6" x14ac:dyDescent="0.2">
      <c r="A30" s="88" t="s">
        <v>242</v>
      </c>
      <c r="B30" s="87">
        <f t="shared" ref="B30:B32" si="1">13100*655.957</f>
        <v>8593036.6999999993</v>
      </c>
      <c r="C30" s="87">
        <f t="shared" si="0"/>
        <v>13099.999999999998</v>
      </c>
      <c r="D30" s="2"/>
    </row>
    <row r="31" spans="1:6" x14ac:dyDescent="0.2">
      <c r="A31" s="88" t="s">
        <v>243</v>
      </c>
      <c r="B31" s="87">
        <f t="shared" si="1"/>
        <v>8593036.6999999993</v>
      </c>
      <c r="C31" s="87">
        <f t="shared" si="0"/>
        <v>13099.999999999998</v>
      </c>
      <c r="D31" s="2"/>
    </row>
    <row r="32" spans="1:6" x14ac:dyDescent="0.2">
      <c r="A32" s="88" t="s">
        <v>244</v>
      </c>
      <c r="B32" s="87">
        <f t="shared" si="1"/>
        <v>8593036.6999999993</v>
      </c>
      <c r="C32" s="87">
        <f t="shared" si="0"/>
        <v>13099.999999999998</v>
      </c>
      <c r="D32" s="2"/>
    </row>
    <row r="33" spans="1:5" x14ac:dyDescent="0.2">
      <c r="A33" s="88" t="s">
        <v>245</v>
      </c>
      <c r="B33" s="87">
        <f>86275.95509*655.957</f>
        <v>56593316.672971129</v>
      </c>
      <c r="C33" s="87">
        <f t="shared" si="0"/>
        <v>86275.955090000003</v>
      </c>
      <c r="D33" s="2"/>
    </row>
    <row r="34" spans="1:5" hidden="1" x14ac:dyDescent="0.2">
      <c r="A34" s="88" t="s">
        <v>246</v>
      </c>
      <c r="B34" s="87"/>
      <c r="C34" s="87">
        <f t="shared" si="0"/>
        <v>0</v>
      </c>
      <c r="D34" s="2"/>
    </row>
    <row r="35" spans="1:5" hidden="1" x14ac:dyDescent="0.2">
      <c r="A35" s="88" t="s">
        <v>247</v>
      </c>
      <c r="B35" s="87"/>
      <c r="C35" s="87">
        <f t="shared" si="0"/>
        <v>0</v>
      </c>
      <c r="D35" s="2"/>
    </row>
    <row r="36" spans="1:5" x14ac:dyDescent="0.2">
      <c r="A36" s="90" t="s">
        <v>291</v>
      </c>
      <c r="B36" s="91">
        <f>SUM(B19:B35)</f>
        <v>400133740.54097104</v>
      </c>
      <c r="C36" s="91">
        <f>SUM(C19:C35)</f>
        <v>609999.95509000006</v>
      </c>
      <c r="E36" s="2"/>
    </row>
    <row r="39" spans="1:5" x14ac:dyDescent="0.2">
      <c r="B39" s="80"/>
      <c r="E39" s="80"/>
    </row>
  </sheetData>
  <mergeCells count="1">
    <mergeCell ref="A8:C8"/>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
  <sheetViews>
    <sheetView zoomScale="140" zoomScaleNormal="140" workbookViewId="0">
      <selection activeCell="B5" sqref="B5"/>
    </sheetView>
  </sheetViews>
  <sheetFormatPr baseColWidth="10" defaultRowHeight="15" x14ac:dyDescent="0.2"/>
  <cols>
    <col min="2" max="2" width="30.83203125" customWidth="1"/>
    <col min="3" max="3" width="23.6640625" customWidth="1"/>
    <col min="4" max="4" width="21" customWidth="1"/>
    <col min="5" max="5" width="14.5" customWidth="1"/>
    <col min="6" max="6" width="11.1640625" bestFit="1" customWidth="1"/>
  </cols>
  <sheetData>
    <row r="1" spans="2:7" x14ac:dyDescent="0.2">
      <c r="B1" s="3"/>
      <c r="C1" s="70" t="s">
        <v>207</v>
      </c>
      <c r="D1" s="3" t="s">
        <v>208</v>
      </c>
      <c r="E1" s="70" t="s">
        <v>209</v>
      </c>
      <c r="F1" s="70">
        <v>2022</v>
      </c>
      <c r="G1" s="70">
        <v>2023</v>
      </c>
    </row>
    <row r="2" spans="2:7" ht="30" x14ac:dyDescent="0.2">
      <c r="B2" s="66" t="s">
        <v>201</v>
      </c>
      <c r="C2" s="67">
        <v>389933453</v>
      </c>
      <c r="D2" s="67">
        <v>29469645</v>
      </c>
      <c r="E2" s="4">
        <f>C2-D2</f>
        <v>360463808</v>
      </c>
      <c r="F2" s="4">
        <f>'Récap PTBA 2022'!E16</f>
        <v>230240907</v>
      </c>
      <c r="G2" s="4">
        <f>E2-F2</f>
        <v>130222901</v>
      </c>
    </row>
    <row r="3" spans="2:7" ht="16" x14ac:dyDescent="0.2">
      <c r="B3" s="66" t="s">
        <v>202</v>
      </c>
      <c r="C3" s="67">
        <v>146467482</v>
      </c>
      <c r="D3" s="67">
        <v>2025000</v>
      </c>
      <c r="E3" s="4">
        <f t="shared" ref="E3:E6" si="0">C3-D3</f>
        <v>144442482</v>
      </c>
      <c r="F3" s="4">
        <f>'Récap PTBA 2022'!E24</f>
        <v>87242281</v>
      </c>
      <c r="G3" s="4">
        <f t="shared" ref="G3:G6" si="1">E3-F3</f>
        <v>57200201</v>
      </c>
    </row>
    <row r="4" spans="2:7" ht="16" x14ac:dyDescent="0.2">
      <c r="B4" s="66" t="s">
        <v>203</v>
      </c>
      <c r="C4" s="67">
        <v>48500000</v>
      </c>
      <c r="D4" s="67">
        <v>635000</v>
      </c>
      <c r="E4" s="4">
        <f t="shared" si="0"/>
        <v>47865000</v>
      </c>
      <c r="F4" s="4">
        <f>'Récap PTBA 2022'!E30</f>
        <v>22958495</v>
      </c>
      <c r="G4" s="4">
        <f t="shared" si="1"/>
        <v>24906505</v>
      </c>
    </row>
    <row r="5" spans="2:7" ht="30" x14ac:dyDescent="0.2">
      <c r="B5" s="66" t="s">
        <v>204</v>
      </c>
      <c r="C5" s="67">
        <v>55000000</v>
      </c>
      <c r="D5" s="67">
        <v>4689500</v>
      </c>
      <c r="E5" s="4">
        <f t="shared" si="0"/>
        <v>50310500</v>
      </c>
      <c r="F5" s="4">
        <f>'Récap PTBA 2022'!E35</f>
        <v>16398925</v>
      </c>
      <c r="G5" s="4">
        <f t="shared" si="1"/>
        <v>33911575</v>
      </c>
    </row>
    <row r="6" spans="2:7" ht="16" x14ac:dyDescent="0.2">
      <c r="B6" s="66" t="s">
        <v>205</v>
      </c>
      <c r="C6" s="67">
        <v>459217334</v>
      </c>
      <c r="D6" s="67">
        <v>143941585</v>
      </c>
      <c r="E6" s="4">
        <f t="shared" si="0"/>
        <v>315275749</v>
      </c>
      <c r="F6" s="4">
        <f>'Récap PTBA 2022'!E44</f>
        <v>180937211.009</v>
      </c>
      <c r="G6" s="4">
        <f t="shared" si="1"/>
        <v>134338537.991</v>
      </c>
    </row>
    <row r="7" spans="2:7" ht="16" x14ac:dyDescent="0.2">
      <c r="B7" s="68" t="s">
        <v>206</v>
      </c>
      <c r="C7" s="69">
        <f>SUM(C2:C6)</f>
        <v>1099118269</v>
      </c>
      <c r="D7" s="69">
        <f>SUM(D2:D6)</f>
        <v>180760730</v>
      </c>
      <c r="E7" s="69">
        <f>SUM(E2:E6)</f>
        <v>918357539</v>
      </c>
      <c r="F7" s="69">
        <f>SUM(F2:F6)</f>
        <v>537777819.00900006</v>
      </c>
      <c r="G7" s="69">
        <f t="shared" ref="G7" si="2">SUM(G2:G6)</f>
        <v>380579719.991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673C04CFF664498C6D230F7DC9002D" ma:contentTypeVersion="13" ma:contentTypeDescription="Create a new document." ma:contentTypeScope="" ma:versionID="4a9afb524099455042e365180ef4dcef">
  <xsd:schema xmlns:xsd="http://www.w3.org/2001/XMLSchema" xmlns:xs="http://www.w3.org/2001/XMLSchema" xmlns:p="http://schemas.microsoft.com/office/2006/metadata/properties" xmlns:ns2="aeaaafad-0aeb-47f1-beb2-3e40a0446ae1" xmlns:ns3="794cbd40-fc6d-4c0a-9217-0f6cd4b26116" targetNamespace="http://schemas.microsoft.com/office/2006/metadata/properties" ma:root="true" ma:fieldsID="a028a6d9c35a412546fa5634681fc389" ns2:_="" ns3:_="">
    <xsd:import namespace="aeaaafad-0aeb-47f1-beb2-3e40a0446ae1"/>
    <xsd:import namespace="794cbd40-fc6d-4c0a-9217-0f6cd4b26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aafad-0aeb-47f1-beb2-3e40a0446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4cbd40-fc6d-4c0a-9217-0f6cd4b261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2A2E1-9A66-45FB-818A-471A78F1A63D}">
  <ds:schemaRefs>
    <ds:schemaRef ds:uri="794cbd40-fc6d-4c0a-9217-0f6cd4b26116"/>
    <ds:schemaRef ds:uri="http://purl.org/dc/terms/"/>
    <ds:schemaRef ds:uri="aeaaafad-0aeb-47f1-beb2-3e40a0446ae1"/>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780AB6F-B80E-4331-8040-A272A3F765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aafad-0aeb-47f1-beb2-3e40a0446ae1"/>
    <ds:schemaRef ds:uri="794cbd40-fc6d-4c0a-9217-0f6cd4b2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6C6B7A-07D8-4804-9210-BC5B1D5997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PTBA 2022</vt:lpstr>
      <vt:lpstr>Récap PTBA 2022</vt:lpstr>
      <vt:lpstr>Ressources PTBA 2022</vt:lpstr>
      <vt:lpstr>Répartition Financement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Schenineda</dc:creator>
  <cp:keywords/>
  <dc:description/>
  <cp:lastModifiedBy>Utilisateur de Microsoft Office</cp:lastModifiedBy>
  <cp:revision/>
  <dcterms:created xsi:type="dcterms:W3CDTF">2020-10-26T16:13:38Z</dcterms:created>
  <dcterms:modified xsi:type="dcterms:W3CDTF">2022-03-11T11:35:11Z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0x01010064673C04CFF664498C6D230F7DC9002D</vt:lpwstr>
  </property>
</Properties>
</file>